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BATHA\CFCNIGP\____2020 VP Scholarship and CC Charges\Scholarship Shared with other chapters\"/>
    </mc:Choice>
  </mc:AlternateContent>
  <bookViews>
    <workbookView xWindow="0" yWindow="0" windowWidth="13908" windowHeight="7248"/>
  </bookViews>
  <sheets>
    <sheet name="CY 2019" sheetId="13" r:id="rId1"/>
    <sheet name="2019Usage" sheetId="14" r:id="rId2"/>
    <sheet name="CY 2018" sheetId="11" r:id="rId3"/>
    <sheet name="2018Usage" sheetId="12" r:id="rId4"/>
    <sheet name="CY 2013" sheetId="5" state="hidden" r:id="rId5"/>
    <sheet name="CY 2012" sheetId="4" state="hidden" r:id="rId6"/>
    <sheet name="CY 2011" sheetId="2" state="hidden" r:id="rId7"/>
    <sheet name="CY 2010" sheetId="1" state="hidden" r:id="rId8"/>
  </sheets>
  <definedNames>
    <definedName name="_xlnm._FilterDatabase" localSheetId="4" hidden="1">'CY 2013'!$A$1:$Q$83</definedName>
    <definedName name="_xlnm._FilterDatabase" localSheetId="2" hidden="1">'CY 2018'!$A$1:$Q$9</definedName>
    <definedName name="_xlnm._FilterDatabase" localSheetId="0" hidden="1">'CY 2019'!$A$1:$Q$12</definedName>
    <definedName name="_xlnm.Print_Area" localSheetId="4">'CY 2013'!$A$1:$N$84</definedName>
    <definedName name="_xlnm.Print_Area" localSheetId="2">'CY 2018'!$A$1:$R$10</definedName>
    <definedName name="_xlnm.Print_Area" localSheetId="0">'CY 2019'!$A$1:$Q$15</definedName>
    <definedName name="_xlnm.Print_Titles" localSheetId="3">'2018Usage'!$1:$1</definedName>
    <definedName name="_xlnm.Print_Titles" localSheetId="1">'2019Usage'!$1:$1</definedName>
    <definedName name="_xlnm.Print_Titles" localSheetId="7">'CY 2010'!$1:$1</definedName>
    <definedName name="_xlnm.Print_Titles" localSheetId="6">'CY 2011'!$1:$1</definedName>
    <definedName name="_xlnm.Print_Titles" localSheetId="5">'CY 2012'!$1:$1</definedName>
    <definedName name="_xlnm.Print_Titles" localSheetId="4">'CY 2013'!$1:$1</definedName>
    <definedName name="_xlnm.Print_Titles" localSheetId="2">'CY 2018'!$1:$1</definedName>
    <definedName name="_xlnm.Print_Titles" localSheetId="0">'CY 2019'!$1:$1</definedName>
  </definedNames>
  <calcPr calcId="162913"/>
</workbook>
</file>

<file path=xl/calcChain.xml><?xml version="1.0" encoding="utf-8"?>
<calcChain xmlns="http://schemas.openxmlformats.org/spreadsheetml/2006/main">
  <c r="Q6" i="13" l="1"/>
  <c r="P6" i="13"/>
  <c r="J6" i="13"/>
  <c r="F6" i="13"/>
  <c r="H5" i="13"/>
  <c r="K5" i="13" s="1"/>
  <c r="M5" i="13" s="1"/>
  <c r="K3" i="11"/>
  <c r="M3" i="11" s="1"/>
  <c r="H3" i="11"/>
  <c r="A3" i="11"/>
  <c r="F12" i="13" l="1"/>
  <c r="H2" i="13" l="1"/>
  <c r="K2" i="13" s="1"/>
  <c r="M2" i="13" s="1"/>
  <c r="H3" i="13"/>
  <c r="H4" i="13"/>
  <c r="K4" i="13" s="1"/>
  <c r="M4" i="13" s="1"/>
  <c r="K3" i="13" l="1"/>
  <c r="H6" i="13"/>
  <c r="C4" i="14"/>
  <c r="C3" i="14"/>
  <c r="C2" i="14"/>
  <c r="M3" i="13" l="1"/>
  <c r="M6" i="13" s="1"/>
  <c r="K6" i="13"/>
  <c r="P5" i="11"/>
  <c r="Q5" i="11" l="1"/>
  <c r="C2" i="12" l="1"/>
  <c r="C3" i="12"/>
  <c r="C4" i="12"/>
  <c r="F9" i="11" l="1"/>
  <c r="J5" i="11" l="1"/>
  <c r="F5" i="11" l="1"/>
  <c r="H4" i="11"/>
  <c r="K4" i="11" s="1"/>
  <c r="M4" i="11" s="1"/>
  <c r="H2" i="11"/>
  <c r="K2" i="11" s="1"/>
  <c r="M2" i="11" s="1"/>
  <c r="M5" i="11" l="1"/>
  <c r="K5" i="11"/>
  <c r="H5" i="11"/>
  <c r="L69" i="5" l="1"/>
  <c r="L63" i="5"/>
  <c r="L25" i="5"/>
  <c r="L80" i="5"/>
  <c r="L65" i="5"/>
  <c r="L12" i="5"/>
  <c r="L39" i="5"/>
  <c r="L53" i="5"/>
  <c r="L55" i="5"/>
  <c r="L67" i="5"/>
  <c r="L60" i="5"/>
  <c r="L72" i="5"/>
  <c r="L42" i="5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J84" i="5"/>
  <c r="F85" i="5"/>
  <c r="F93" i="5" s="1"/>
  <c r="K72" i="4"/>
  <c r="K119" i="4"/>
  <c r="G13" i="5"/>
  <c r="H13" i="5" s="1"/>
  <c r="K13" i="5" s="1"/>
  <c r="M13" i="5" s="1"/>
  <c r="N13" i="5" s="1"/>
  <c r="G74" i="5"/>
  <c r="H74" i="5" s="1"/>
  <c r="K74" i="5" s="1"/>
  <c r="M74" i="5" s="1"/>
  <c r="G49" i="5"/>
  <c r="H49" i="5" s="1"/>
  <c r="K49" i="5" s="1"/>
  <c r="M49" i="5" s="1"/>
  <c r="N49" i="5" s="1"/>
  <c r="G27" i="5"/>
  <c r="G40" i="5"/>
  <c r="H40" i="5" s="1"/>
  <c r="K40" i="5" s="1"/>
  <c r="M40" i="5" s="1"/>
  <c r="N40" i="5" s="1"/>
  <c r="G81" i="5"/>
  <c r="H81" i="5" s="1"/>
  <c r="K81" i="5" s="1"/>
  <c r="M81" i="5" s="1"/>
  <c r="N81" i="5" s="1"/>
  <c r="G78" i="5"/>
  <c r="H78" i="5" s="1"/>
  <c r="K78" i="5" s="1"/>
  <c r="M78" i="5" s="1"/>
  <c r="N78" i="5" s="1"/>
  <c r="G73" i="5"/>
  <c r="H73" i="5" s="1"/>
  <c r="K73" i="5" s="1"/>
  <c r="M73" i="5" s="1"/>
  <c r="N73" i="5" s="1"/>
  <c r="G68" i="5"/>
  <c r="H68" i="5" s="1"/>
  <c r="K68" i="5" s="1"/>
  <c r="M68" i="5" s="1"/>
  <c r="N68" i="5" s="1"/>
  <c r="G62" i="5"/>
  <c r="H62" i="5" s="1"/>
  <c r="K62" i="5" s="1"/>
  <c r="M62" i="5" s="1"/>
  <c r="N62" i="5" s="1"/>
  <c r="G54" i="5"/>
  <c r="H54" i="5" s="1"/>
  <c r="K54" i="5" s="1"/>
  <c r="M54" i="5" s="1"/>
  <c r="N54" i="5" s="1"/>
  <c r="G51" i="5"/>
  <c r="H51" i="5" s="1"/>
  <c r="K51" i="5" s="1"/>
  <c r="M51" i="5" s="1"/>
  <c r="N51" i="5" s="1"/>
  <c r="G44" i="5"/>
  <c r="H44" i="5" s="1"/>
  <c r="K44" i="5" s="1"/>
  <c r="M44" i="5" s="1"/>
  <c r="G35" i="5"/>
  <c r="H35" i="5" s="1"/>
  <c r="K35" i="5" s="1"/>
  <c r="M35" i="5" s="1"/>
  <c r="N35" i="5" s="1"/>
  <c r="G31" i="5"/>
  <c r="H31" i="5" s="1"/>
  <c r="K31" i="5" s="1"/>
  <c r="M31" i="5" s="1"/>
  <c r="N31" i="5" s="1"/>
  <c r="G28" i="5"/>
  <c r="H28" i="5" s="1"/>
  <c r="K28" i="5" s="1"/>
  <c r="M28" i="5" s="1"/>
  <c r="N28" i="5" s="1"/>
  <c r="G21" i="5"/>
  <c r="H21" i="5" s="1"/>
  <c r="K21" i="5" s="1"/>
  <c r="M21" i="5" s="1"/>
  <c r="N21" i="5" s="1"/>
  <c r="G10" i="5"/>
  <c r="H10" i="5" s="1"/>
  <c r="K10" i="5" s="1"/>
  <c r="M10" i="5" s="1"/>
  <c r="N10" i="5" s="1"/>
  <c r="G7" i="5"/>
  <c r="G75" i="5"/>
  <c r="G70" i="5"/>
  <c r="H70" i="5" s="1"/>
  <c r="K70" i="5" s="1"/>
  <c r="M70" i="5" s="1"/>
  <c r="G57" i="5"/>
  <c r="H57" i="5" s="1"/>
  <c r="K57" i="5" s="1"/>
  <c r="M57" i="5" s="1"/>
  <c r="N57" i="5" s="1"/>
  <c r="G55" i="5"/>
  <c r="H55" i="5" s="1"/>
  <c r="K55" i="5" s="1"/>
  <c r="G48" i="5"/>
  <c r="H48" i="5" s="1"/>
  <c r="K48" i="5" s="1"/>
  <c r="M48" i="5" s="1"/>
  <c r="N48" i="5" s="1"/>
  <c r="G43" i="5"/>
  <c r="H43" i="5" s="1"/>
  <c r="K43" i="5" s="1"/>
  <c r="M43" i="5" s="1"/>
  <c r="N43" i="5" s="1"/>
  <c r="G42" i="5"/>
  <c r="H42" i="5" s="1"/>
  <c r="K42" i="5" s="1"/>
  <c r="G37" i="5"/>
  <c r="H37" i="5" s="1"/>
  <c r="K37" i="5" s="1"/>
  <c r="M37" i="5" s="1"/>
  <c r="N37" i="5" s="1"/>
  <c r="G34" i="5"/>
  <c r="H34" i="5" s="1"/>
  <c r="K34" i="5" s="1"/>
  <c r="M34" i="5" s="1"/>
  <c r="N34" i="5" s="1"/>
  <c r="G30" i="5"/>
  <c r="H30" i="5" s="1"/>
  <c r="K30" i="5" s="1"/>
  <c r="M30" i="5" s="1"/>
  <c r="N30" i="5" s="1"/>
  <c r="G25" i="5"/>
  <c r="H25" i="5" s="1"/>
  <c r="K25" i="5" s="1"/>
  <c r="G19" i="5"/>
  <c r="H19" i="5" s="1"/>
  <c r="K19" i="5" s="1"/>
  <c r="M19" i="5" s="1"/>
  <c r="N19" i="5" s="1"/>
  <c r="G17" i="5"/>
  <c r="H17" i="5" s="1"/>
  <c r="K17" i="5" s="1"/>
  <c r="M17" i="5" s="1"/>
  <c r="G16" i="5"/>
  <c r="H16" i="5" s="1"/>
  <c r="K16" i="5" s="1"/>
  <c r="M16" i="5" s="1"/>
  <c r="N16" i="5" s="1"/>
  <c r="G14" i="5"/>
  <c r="H14" i="5" s="1"/>
  <c r="K14" i="5" s="1"/>
  <c r="M14" i="5" s="1"/>
  <c r="G8" i="5"/>
  <c r="H8" i="5" s="1"/>
  <c r="K8" i="5" s="1"/>
  <c r="M8" i="5" s="1"/>
  <c r="N8" i="5" s="1"/>
  <c r="G6" i="5"/>
  <c r="H6" i="5" s="1"/>
  <c r="K6" i="5" s="1"/>
  <c r="M6" i="5" s="1"/>
  <c r="N6" i="5" s="1"/>
  <c r="G5" i="5"/>
  <c r="H5" i="5" s="1"/>
  <c r="K5" i="5" s="1"/>
  <c r="M5" i="5" s="1"/>
  <c r="N5" i="5" s="1"/>
  <c r="K2" i="4"/>
  <c r="K54" i="4"/>
  <c r="K69" i="4"/>
  <c r="K136" i="4"/>
  <c r="I125" i="4"/>
  <c r="K101" i="4"/>
  <c r="K15" i="4"/>
  <c r="K13" i="4"/>
  <c r="K140" i="4"/>
  <c r="K68" i="4"/>
  <c r="K92" i="4"/>
  <c r="K85" i="4"/>
  <c r="K128" i="4"/>
  <c r="L153" i="4"/>
  <c r="K108" i="4"/>
  <c r="K105" i="4"/>
  <c r="K123" i="4"/>
  <c r="K150" i="4"/>
  <c r="L150" i="4" s="1"/>
  <c r="K35" i="4"/>
  <c r="K125" i="4"/>
  <c r="K115" i="4"/>
  <c r="K25" i="4"/>
  <c r="K23" i="4"/>
  <c r="K31" i="4"/>
  <c r="G71" i="5"/>
  <c r="H71" i="5" s="1"/>
  <c r="K71" i="5" s="1"/>
  <c r="M71" i="5" s="1"/>
  <c r="N71" i="5" s="1"/>
  <c r="G83" i="5"/>
  <c r="H83" i="5" s="1"/>
  <c r="K83" i="5" s="1"/>
  <c r="M83" i="5" s="1"/>
  <c r="N83" i="5" s="1"/>
  <c r="H75" i="5"/>
  <c r="K75" i="5" s="1"/>
  <c r="M75" i="5" s="1"/>
  <c r="N75" i="5" s="1"/>
  <c r="H7" i="5"/>
  <c r="K7" i="5" s="1"/>
  <c r="M7" i="5" s="1"/>
  <c r="N7" i="5" s="1"/>
  <c r="H27" i="5"/>
  <c r="K27" i="5" s="1"/>
  <c r="M27" i="5" s="1"/>
  <c r="N27" i="5" s="1"/>
  <c r="G66" i="5"/>
  <c r="H66" i="5" s="1"/>
  <c r="K66" i="5" s="1"/>
  <c r="M66" i="5" s="1"/>
  <c r="N66" i="5" s="1"/>
  <c r="G11" i="5"/>
  <c r="H11" i="5" s="1"/>
  <c r="K11" i="5" s="1"/>
  <c r="M11" i="5" s="1"/>
  <c r="N11" i="5" s="1"/>
  <c r="G12" i="5"/>
  <c r="H12" i="5" s="1"/>
  <c r="K12" i="5" s="1"/>
  <c r="M12" i="5" s="1"/>
  <c r="N12" i="5" s="1"/>
  <c r="G15" i="5"/>
  <c r="H15" i="5" s="1"/>
  <c r="K15" i="5" s="1"/>
  <c r="M15" i="5" s="1"/>
  <c r="N15" i="5" s="1"/>
  <c r="G79" i="5"/>
  <c r="H79" i="5" s="1"/>
  <c r="K79" i="5" s="1"/>
  <c r="M79" i="5" s="1"/>
  <c r="N79" i="5" s="1"/>
  <c r="G26" i="5"/>
  <c r="H26" i="5" s="1"/>
  <c r="K26" i="5" s="1"/>
  <c r="M26" i="5" s="1"/>
  <c r="N26" i="5" s="1"/>
  <c r="G29" i="5"/>
  <c r="H29" i="5" s="1"/>
  <c r="K29" i="5" s="1"/>
  <c r="M29" i="5" s="1"/>
  <c r="N29" i="5" s="1"/>
  <c r="G32" i="5"/>
  <c r="H32" i="5" s="1"/>
  <c r="K32" i="5" s="1"/>
  <c r="M32" i="5" s="1"/>
  <c r="N32" i="5" s="1"/>
  <c r="G36" i="5"/>
  <c r="G38" i="5"/>
  <c r="H38" i="5" s="1"/>
  <c r="K38" i="5" s="1"/>
  <c r="M38" i="5" s="1"/>
  <c r="G45" i="5"/>
  <c r="H45" i="5" s="1"/>
  <c r="K45" i="5" s="1"/>
  <c r="M45" i="5" s="1"/>
  <c r="N45" i="5" s="1"/>
  <c r="G52" i="5"/>
  <c r="H52" i="5" s="1"/>
  <c r="K52" i="5" s="1"/>
  <c r="M52" i="5" s="1"/>
  <c r="G58" i="5"/>
  <c r="H58" i="5" s="1"/>
  <c r="K58" i="5" s="1"/>
  <c r="M58" i="5" s="1"/>
  <c r="N58" i="5" s="1"/>
  <c r="G60" i="5"/>
  <c r="H60" i="5" s="1"/>
  <c r="K60" i="5" s="1"/>
  <c r="G63" i="5"/>
  <c r="H63" i="5" s="1"/>
  <c r="K63" i="5" s="1"/>
  <c r="M63" i="5" s="1"/>
  <c r="N63" i="5" s="1"/>
  <c r="G65" i="5"/>
  <c r="H65" i="5" s="1"/>
  <c r="K65" i="5" s="1"/>
  <c r="G69" i="5"/>
  <c r="H69" i="5" s="1"/>
  <c r="K69" i="5" s="1"/>
  <c r="G72" i="5"/>
  <c r="H72" i="5" s="1"/>
  <c r="K72" i="5" s="1"/>
  <c r="G3" i="5"/>
  <c r="G9" i="5"/>
  <c r="H9" i="5" s="1"/>
  <c r="K9" i="5" s="1"/>
  <c r="M9" i="5" s="1"/>
  <c r="G18" i="5"/>
  <c r="H18" i="5" s="1"/>
  <c r="K18" i="5" s="1"/>
  <c r="M18" i="5" s="1"/>
  <c r="N18" i="5" s="1"/>
  <c r="G20" i="5"/>
  <c r="H20" i="5" s="1"/>
  <c r="K20" i="5" s="1"/>
  <c r="M20" i="5" s="1"/>
  <c r="N20" i="5" s="1"/>
  <c r="G24" i="5"/>
  <c r="H24" i="5" s="1"/>
  <c r="K24" i="5" s="1"/>
  <c r="M24" i="5" s="1"/>
  <c r="N24" i="5" s="1"/>
  <c r="G33" i="5"/>
  <c r="H33" i="5" s="1"/>
  <c r="K33" i="5" s="1"/>
  <c r="M33" i="5" s="1"/>
  <c r="G39" i="5"/>
  <c r="H39" i="5" s="1"/>
  <c r="K39" i="5" s="1"/>
  <c r="G47" i="5"/>
  <c r="H47" i="5" s="1"/>
  <c r="K47" i="5" s="1"/>
  <c r="M47" i="5" s="1"/>
  <c r="N47" i="5" s="1"/>
  <c r="G50" i="5"/>
  <c r="G53" i="5"/>
  <c r="H53" i="5" s="1"/>
  <c r="K53" i="5" s="1"/>
  <c r="G56" i="5"/>
  <c r="H56" i="5" s="1"/>
  <c r="K56" i="5" s="1"/>
  <c r="M56" i="5" s="1"/>
  <c r="N56" i="5" s="1"/>
  <c r="G59" i="5"/>
  <c r="G61" i="5"/>
  <c r="H61" i="5" s="1"/>
  <c r="K61" i="5" s="1"/>
  <c r="M61" i="5" s="1"/>
  <c r="N61" i="5" s="1"/>
  <c r="G64" i="5"/>
  <c r="H64" i="5" s="1"/>
  <c r="K64" i="5" s="1"/>
  <c r="M64" i="5" s="1"/>
  <c r="N64" i="5" s="1"/>
  <c r="G67" i="5"/>
  <c r="H67" i="5" s="1"/>
  <c r="K67" i="5" s="1"/>
  <c r="M67" i="5" s="1"/>
  <c r="G76" i="5"/>
  <c r="H76" i="5" s="1"/>
  <c r="K76" i="5" s="1"/>
  <c r="M76" i="5" s="1"/>
  <c r="N76" i="5" s="1"/>
  <c r="G80" i="5"/>
  <c r="H80" i="5" s="1"/>
  <c r="K80" i="5" s="1"/>
  <c r="G82" i="5"/>
  <c r="H82" i="5" s="1"/>
  <c r="K82" i="5" s="1"/>
  <c r="M82" i="5" s="1"/>
  <c r="N82" i="5" s="1"/>
  <c r="G2" i="5"/>
  <c r="H2" i="5" s="1"/>
  <c r="K2" i="5" s="1"/>
  <c r="G4" i="5"/>
  <c r="H4" i="5" s="1"/>
  <c r="K4" i="5" s="1"/>
  <c r="M4" i="5" s="1"/>
  <c r="N4" i="5" s="1"/>
  <c r="G22" i="5"/>
  <c r="H22" i="5" s="1"/>
  <c r="K22" i="5" s="1"/>
  <c r="M22" i="5" s="1"/>
  <c r="N22" i="5" s="1"/>
  <c r="G41" i="5"/>
  <c r="H41" i="5" s="1"/>
  <c r="K41" i="5" s="1"/>
  <c r="M41" i="5" s="1"/>
  <c r="G46" i="5"/>
  <c r="G77" i="5"/>
  <c r="H77" i="5" s="1"/>
  <c r="K77" i="5" s="1"/>
  <c r="M77" i="5" s="1"/>
  <c r="N77" i="5" s="1"/>
  <c r="G23" i="5"/>
  <c r="H23" i="5" s="1"/>
  <c r="K23" i="5" s="1"/>
  <c r="M23" i="5" s="1"/>
  <c r="N23" i="5" s="1"/>
  <c r="I4" i="4"/>
  <c r="H46" i="5"/>
  <c r="K46" i="5" s="1"/>
  <c r="M46" i="5" s="1"/>
  <c r="N46" i="5" s="1"/>
  <c r="H59" i="5"/>
  <c r="K59" i="5" s="1"/>
  <c r="M59" i="5" s="1"/>
  <c r="N59" i="5" s="1"/>
  <c r="H50" i="5"/>
  <c r="K50" i="5" s="1"/>
  <c r="M50" i="5" s="1"/>
  <c r="N50" i="5" s="1"/>
  <c r="H36" i="5"/>
  <c r="K36" i="5" s="1"/>
  <c r="M36" i="5" s="1"/>
  <c r="N36" i="5" s="1"/>
  <c r="H3" i="5"/>
  <c r="K3" i="5" s="1"/>
  <c r="M3" i="5" s="1"/>
  <c r="G91" i="4"/>
  <c r="J91" i="4" s="1"/>
  <c r="L91" i="4" s="1"/>
  <c r="M91" i="4" s="1"/>
  <c r="G129" i="4"/>
  <c r="J129" i="4" s="1"/>
  <c r="L129" i="4" s="1"/>
  <c r="M129" i="4" s="1"/>
  <c r="G77" i="4"/>
  <c r="J77" i="4" s="1"/>
  <c r="L77" i="4" s="1"/>
  <c r="M77" i="4" s="1"/>
  <c r="G71" i="4"/>
  <c r="J71" i="4" s="1"/>
  <c r="L71" i="4" s="1"/>
  <c r="M71" i="4" s="1"/>
  <c r="G60" i="4"/>
  <c r="J60" i="4" s="1"/>
  <c r="L60" i="4" s="1"/>
  <c r="M60" i="4" s="1"/>
  <c r="G57" i="4"/>
  <c r="J57" i="4" s="1"/>
  <c r="L57" i="4" s="1"/>
  <c r="M57" i="4" s="1"/>
  <c r="G55" i="4"/>
  <c r="J55" i="4" s="1"/>
  <c r="L55" i="4" s="1"/>
  <c r="M55" i="4" s="1"/>
  <c r="G27" i="4"/>
  <c r="J27" i="4" s="1"/>
  <c r="L27" i="4" s="1"/>
  <c r="M27" i="4" s="1"/>
  <c r="I3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6" i="4"/>
  <c r="I58" i="4"/>
  <c r="I59" i="4"/>
  <c r="I61" i="4"/>
  <c r="I62" i="4"/>
  <c r="I63" i="4"/>
  <c r="I64" i="4"/>
  <c r="I65" i="4"/>
  <c r="I66" i="4"/>
  <c r="I67" i="4"/>
  <c r="I68" i="4"/>
  <c r="I69" i="4"/>
  <c r="I70" i="4"/>
  <c r="I72" i="4"/>
  <c r="I73" i="4"/>
  <c r="I74" i="4"/>
  <c r="I75" i="4"/>
  <c r="I76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2" i="4"/>
  <c r="I93" i="4"/>
  <c r="G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6" i="4"/>
  <c r="I127" i="4"/>
  <c r="I128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2" i="4"/>
  <c r="E144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2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6" i="4"/>
  <c r="G75" i="4"/>
  <c r="G74" i="4"/>
  <c r="G73" i="4"/>
  <c r="G72" i="4"/>
  <c r="G70" i="4"/>
  <c r="G69" i="4"/>
  <c r="G68" i="4"/>
  <c r="G67" i="4"/>
  <c r="G66" i="4"/>
  <c r="G65" i="4"/>
  <c r="G64" i="4"/>
  <c r="G63" i="4"/>
  <c r="G62" i="4"/>
  <c r="G61" i="4"/>
  <c r="G59" i="4"/>
  <c r="G58" i="4"/>
  <c r="G56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  <c r="G8" i="2"/>
  <c r="J8" i="2" s="1"/>
  <c r="G7" i="2"/>
  <c r="J7" i="2" s="1"/>
  <c r="J23" i="4"/>
  <c r="L23" i="4" s="1"/>
  <c r="G3" i="2"/>
  <c r="J3" i="2" s="1"/>
  <c r="G4" i="2"/>
  <c r="J4" i="2" s="1"/>
  <c r="G5" i="2"/>
  <c r="J5" i="2" s="1"/>
  <c r="G6" i="2"/>
  <c r="J6" i="2" s="1"/>
  <c r="G9" i="2"/>
  <c r="J9" i="2" s="1"/>
  <c r="G10" i="2"/>
  <c r="J10" i="2" s="1"/>
  <c r="G11" i="2"/>
  <c r="J11" i="2" s="1"/>
  <c r="G12" i="2"/>
  <c r="J12" i="2" s="1"/>
  <c r="G13" i="2"/>
  <c r="J13" i="2" s="1"/>
  <c r="G14" i="2"/>
  <c r="J14" i="2" s="1"/>
  <c r="G15" i="2"/>
  <c r="J15" i="2" s="1"/>
  <c r="G16" i="2"/>
  <c r="J16" i="2" s="1"/>
  <c r="G17" i="2"/>
  <c r="J17" i="2" s="1"/>
  <c r="G18" i="2"/>
  <c r="J18" i="2" s="1"/>
  <c r="G19" i="2"/>
  <c r="J19" i="2" s="1"/>
  <c r="G20" i="2"/>
  <c r="J20" i="2" s="1"/>
  <c r="G21" i="2"/>
  <c r="J21" i="2" s="1"/>
  <c r="G22" i="2"/>
  <c r="J22" i="2" s="1"/>
  <c r="G23" i="2"/>
  <c r="J23" i="2" s="1"/>
  <c r="G24" i="2"/>
  <c r="J24" i="2" s="1"/>
  <c r="G25" i="2"/>
  <c r="J25" i="2" s="1"/>
  <c r="G26" i="2"/>
  <c r="J26" i="2" s="1"/>
  <c r="G27" i="2"/>
  <c r="J27" i="2" s="1"/>
  <c r="G28" i="2"/>
  <c r="J28" i="2" s="1"/>
  <c r="G29" i="2"/>
  <c r="J29" i="2" s="1"/>
  <c r="G30" i="2"/>
  <c r="J30" i="2" s="1"/>
  <c r="G31" i="2"/>
  <c r="J31" i="2" s="1"/>
  <c r="G32" i="2"/>
  <c r="J32" i="2" s="1"/>
  <c r="G33" i="2"/>
  <c r="J33" i="2" s="1"/>
  <c r="G34" i="2"/>
  <c r="J34" i="2" s="1"/>
  <c r="G35" i="2"/>
  <c r="J35" i="2" s="1"/>
  <c r="G36" i="2"/>
  <c r="J36" i="2" s="1"/>
  <c r="G37" i="2"/>
  <c r="J37" i="2" s="1"/>
  <c r="G38" i="2"/>
  <c r="J38" i="2" s="1"/>
  <c r="G39" i="2"/>
  <c r="J39" i="2" s="1"/>
  <c r="G40" i="2"/>
  <c r="J40" i="2" s="1"/>
  <c r="G41" i="2"/>
  <c r="J41" i="2" s="1"/>
  <c r="G42" i="2"/>
  <c r="J42" i="2" s="1"/>
  <c r="G43" i="2"/>
  <c r="J43" i="2" s="1"/>
  <c r="G44" i="2"/>
  <c r="J44" i="2" s="1"/>
  <c r="G45" i="2"/>
  <c r="J45" i="2" s="1"/>
  <c r="G46" i="2"/>
  <c r="J46" i="2" s="1"/>
  <c r="G47" i="2"/>
  <c r="J47" i="2" s="1"/>
  <c r="G48" i="2"/>
  <c r="J48" i="2" s="1"/>
  <c r="G49" i="2"/>
  <c r="J49" i="2" s="1"/>
  <c r="G50" i="2"/>
  <c r="J50" i="2" s="1"/>
  <c r="G51" i="2"/>
  <c r="J51" i="2" s="1"/>
  <c r="G52" i="2"/>
  <c r="J52" i="2" s="1"/>
  <c r="G53" i="2"/>
  <c r="J53" i="2" s="1"/>
  <c r="G54" i="2"/>
  <c r="J54" i="2" s="1"/>
  <c r="G55" i="2"/>
  <c r="J55" i="2" s="1"/>
  <c r="G56" i="2"/>
  <c r="J56" i="2" s="1"/>
  <c r="G57" i="2"/>
  <c r="J57" i="2" s="1"/>
  <c r="G58" i="2"/>
  <c r="J58" i="2" s="1"/>
  <c r="G59" i="2"/>
  <c r="J59" i="2" s="1"/>
  <c r="G60" i="2"/>
  <c r="J60" i="2" s="1"/>
  <c r="G61" i="2"/>
  <c r="J61" i="2" s="1"/>
  <c r="G62" i="2"/>
  <c r="J62" i="2" s="1"/>
  <c r="G63" i="2"/>
  <c r="J63" i="2" s="1"/>
  <c r="G64" i="2"/>
  <c r="J64" i="2" s="1"/>
  <c r="G65" i="2"/>
  <c r="J65" i="2" s="1"/>
  <c r="G66" i="2"/>
  <c r="J66" i="2" s="1"/>
  <c r="G67" i="2"/>
  <c r="J67" i="2" s="1"/>
  <c r="G68" i="2"/>
  <c r="J68" i="2" s="1"/>
  <c r="G69" i="2"/>
  <c r="J69" i="2" s="1"/>
  <c r="G70" i="2"/>
  <c r="J70" i="2" s="1"/>
  <c r="G71" i="2"/>
  <c r="J71" i="2" s="1"/>
  <c r="G72" i="2"/>
  <c r="J72" i="2" s="1"/>
  <c r="G73" i="2"/>
  <c r="J73" i="2" s="1"/>
  <c r="G74" i="2"/>
  <c r="J74" i="2" s="1"/>
  <c r="G75" i="2"/>
  <c r="J75" i="2" s="1"/>
  <c r="G76" i="2"/>
  <c r="J76" i="2"/>
  <c r="G77" i="2"/>
  <c r="J77" i="2" s="1"/>
  <c r="G78" i="2"/>
  <c r="J78" i="2" s="1"/>
  <c r="G79" i="2"/>
  <c r="J79" i="2" s="1"/>
  <c r="G80" i="2"/>
  <c r="J80" i="2" s="1"/>
  <c r="G81" i="2"/>
  <c r="J81" i="2" s="1"/>
  <c r="G82" i="2"/>
  <c r="J82" i="2" s="1"/>
  <c r="G83" i="2"/>
  <c r="J83" i="2" s="1"/>
  <c r="G84" i="2"/>
  <c r="J84" i="2" s="1"/>
  <c r="G85" i="2"/>
  <c r="J85" i="2" s="1"/>
  <c r="G86" i="2"/>
  <c r="J86" i="2" s="1"/>
  <c r="G87" i="2"/>
  <c r="J87" i="2" s="1"/>
  <c r="G88" i="2"/>
  <c r="J88" i="2" s="1"/>
  <c r="G89" i="2"/>
  <c r="J89" i="2" s="1"/>
  <c r="G90" i="2"/>
  <c r="J90" i="2" s="1"/>
  <c r="G91" i="2"/>
  <c r="J91" i="2" s="1"/>
  <c r="G92" i="2"/>
  <c r="J92" i="2" s="1"/>
  <c r="G93" i="2"/>
  <c r="J93" i="2" s="1"/>
  <c r="G94" i="2"/>
  <c r="J94" i="2" s="1"/>
  <c r="G95" i="2"/>
  <c r="J95" i="2" s="1"/>
  <c r="G96" i="2"/>
  <c r="J96" i="2" s="1"/>
  <c r="G97" i="2"/>
  <c r="J97" i="2" s="1"/>
  <c r="G98" i="2"/>
  <c r="J98" i="2" s="1"/>
  <c r="G99" i="2"/>
  <c r="J99" i="2" s="1"/>
  <c r="G100" i="2"/>
  <c r="J100" i="2" s="1"/>
  <c r="G101" i="2"/>
  <c r="J101" i="2" s="1"/>
  <c r="G102" i="2"/>
  <c r="J102" i="2"/>
  <c r="G103" i="2"/>
  <c r="J103" i="2" s="1"/>
  <c r="G104" i="2"/>
  <c r="J104" i="2" s="1"/>
  <c r="G105" i="2"/>
  <c r="J105" i="2" s="1"/>
  <c r="G106" i="2"/>
  <c r="J106" i="2" s="1"/>
  <c r="G107" i="2"/>
  <c r="J107" i="2" s="1"/>
  <c r="G108" i="2"/>
  <c r="J108" i="2" s="1"/>
  <c r="G109" i="2"/>
  <c r="J109" i="2" s="1"/>
  <c r="G110" i="2"/>
  <c r="J110" i="2" s="1"/>
  <c r="G111" i="2"/>
  <c r="J111" i="2" s="1"/>
  <c r="G112" i="2"/>
  <c r="J112" i="2" s="1"/>
  <c r="G113" i="2"/>
  <c r="J113" i="2" s="1"/>
  <c r="G114" i="2"/>
  <c r="J114" i="2"/>
  <c r="G115" i="2"/>
  <c r="J115" i="2" s="1"/>
  <c r="G116" i="2"/>
  <c r="J116" i="2" s="1"/>
  <c r="G117" i="2"/>
  <c r="J117" i="2" s="1"/>
  <c r="G118" i="2"/>
  <c r="J118" i="2" s="1"/>
  <c r="G119" i="2"/>
  <c r="J119" i="2" s="1"/>
  <c r="G120" i="2"/>
  <c r="J120" i="2" s="1"/>
  <c r="G121" i="2"/>
  <c r="J121" i="2" s="1"/>
  <c r="G122" i="2"/>
  <c r="J122" i="2" s="1"/>
  <c r="G123" i="2"/>
  <c r="J123" i="2" s="1"/>
  <c r="G124" i="2"/>
  <c r="J124" i="2" s="1"/>
  <c r="G125" i="2"/>
  <c r="J125" i="2" s="1"/>
  <c r="G126" i="2"/>
  <c r="J126" i="2" s="1"/>
  <c r="G127" i="2"/>
  <c r="J127" i="2" s="1"/>
  <c r="G128" i="2"/>
  <c r="J128" i="2" s="1"/>
  <c r="G129" i="2"/>
  <c r="J129" i="2" s="1"/>
  <c r="G130" i="2"/>
  <c r="J130" i="2" s="1"/>
  <c r="G131" i="2"/>
  <c r="J131" i="2" s="1"/>
  <c r="G132" i="2"/>
  <c r="J132" i="2" s="1"/>
  <c r="G133" i="2"/>
  <c r="J133" i="2" s="1"/>
  <c r="G134" i="2"/>
  <c r="J134" i="2" s="1"/>
  <c r="G135" i="2"/>
  <c r="J135" i="2" s="1"/>
  <c r="G2" i="2"/>
  <c r="J2" i="2" s="1"/>
  <c r="E137" i="2"/>
  <c r="J135" i="1"/>
  <c r="I135" i="1"/>
  <c r="E134" i="1"/>
  <c r="E136" i="1" s="1"/>
  <c r="H73" i="1"/>
  <c r="H64" i="1"/>
  <c r="H59" i="1"/>
  <c r="H55" i="1"/>
  <c r="H69" i="1"/>
  <c r="H74" i="1"/>
  <c r="H77" i="1"/>
  <c r="H81" i="1"/>
  <c r="H85" i="1"/>
  <c r="H89" i="1"/>
  <c r="H93" i="1"/>
  <c r="H97" i="1"/>
  <c r="H101" i="1"/>
  <c r="H105" i="1"/>
  <c r="H109" i="1"/>
  <c r="H113" i="1"/>
  <c r="H117" i="1"/>
  <c r="H121" i="1"/>
  <c r="H125" i="1"/>
  <c r="H130" i="1"/>
  <c r="H53" i="1"/>
  <c r="H49" i="1"/>
  <c r="H47" i="1"/>
  <c r="H45" i="1"/>
  <c r="H43" i="1"/>
  <c r="H41" i="1"/>
  <c r="H39" i="1"/>
  <c r="H37" i="1"/>
  <c r="H35" i="1"/>
  <c r="H33" i="1"/>
  <c r="H31" i="1"/>
  <c r="H29" i="1"/>
  <c r="H27" i="1"/>
  <c r="H25" i="1"/>
  <c r="H23" i="1"/>
  <c r="H21" i="1"/>
  <c r="H19" i="1"/>
  <c r="H17" i="1"/>
  <c r="H15" i="1"/>
  <c r="H13" i="1"/>
  <c r="H11" i="1"/>
  <c r="H9" i="1"/>
  <c r="H7" i="1"/>
  <c r="H5" i="1"/>
  <c r="H3" i="1"/>
  <c r="H126" i="1"/>
  <c r="H66" i="1"/>
  <c r="H61" i="1"/>
  <c r="H57" i="1"/>
  <c r="H71" i="1"/>
  <c r="H75" i="1"/>
  <c r="H79" i="1"/>
  <c r="H83" i="1"/>
  <c r="H87" i="1"/>
  <c r="H91" i="1"/>
  <c r="H95" i="1"/>
  <c r="H99" i="1"/>
  <c r="H103" i="1"/>
  <c r="H107" i="1"/>
  <c r="H111" i="1"/>
  <c r="H115" i="1"/>
  <c r="H119" i="1"/>
  <c r="H123" i="1"/>
  <c r="H128" i="1"/>
  <c r="H132" i="1"/>
  <c r="H51" i="1"/>
  <c r="H48" i="1"/>
  <c r="H46" i="1"/>
  <c r="H44" i="1"/>
  <c r="H42" i="1"/>
  <c r="H40" i="1"/>
  <c r="H38" i="1"/>
  <c r="H36" i="1"/>
  <c r="H34" i="1"/>
  <c r="H32" i="1"/>
  <c r="H30" i="1"/>
  <c r="H28" i="1"/>
  <c r="H26" i="1"/>
  <c r="H24" i="1"/>
  <c r="H22" i="1"/>
  <c r="H20" i="1"/>
  <c r="H18" i="1"/>
  <c r="H16" i="1"/>
  <c r="H14" i="1"/>
  <c r="H12" i="1"/>
  <c r="H10" i="1"/>
  <c r="H8" i="1"/>
  <c r="H6" i="1"/>
  <c r="H4" i="1"/>
  <c r="H2" i="1"/>
  <c r="H50" i="1"/>
  <c r="H52" i="1"/>
  <c r="H54" i="1"/>
  <c r="H131" i="1"/>
  <c r="H129" i="1"/>
  <c r="H127" i="1"/>
  <c r="H124" i="1"/>
  <c r="H122" i="1"/>
  <c r="H120" i="1"/>
  <c r="H118" i="1"/>
  <c r="H116" i="1"/>
  <c r="H114" i="1"/>
  <c r="H112" i="1"/>
  <c r="H110" i="1"/>
  <c r="H108" i="1"/>
  <c r="H106" i="1"/>
  <c r="H104" i="1"/>
  <c r="H102" i="1"/>
  <c r="H100" i="1"/>
  <c r="H98" i="1"/>
  <c r="H96" i="1"/>
  <c r="H94" i="1"/>
  <c r="H92" i="1"/>
  <c r="H90" i="1"/>
  <c r="H88" i="1"/>
  <c r="H86" i="1"/>
  <c r="H84" i="1"/>
  <c r="H82" i="1"/>
  <c r="H80" i="1"/>
  <c r="H78" i="1"/>
  <c r="H76" i="1"/>
  <c r="H72" i="1"/>
  <c r="H70" i="1"/>
  <c r="H68" i="1"/>
  <c r="H67" i="1"/>
  <c r="H56" i="1"/>
  <c r="H58" i="1"/>
  <c r="H60" i="1"/>
  <c r="H63" i="1"/>
  <c r="H65" i="1"/>
  <c r="M65" i="5" l="1"/>
  <c r="M42" i="5"/>
  <c r="N42" i="5" s="1"/>
  <c r="J79" i="4"/>
  <c r="L79" i="4" s="1"/>
  <c r="J92" i="4"/>
  <c r="L92" i="4" s="1"/>
  <c r="M92" i="4" s="1"/>
  <c r="J50" i="4"/>
  <c r="L50" i="4" s="1"/>
  <c r="J90" i="4"/>
  <c r="L90" i="4" s="1"/>
  <c r="M90" i="4" s="1"/>
  <c r="J41" i="4"/>
  <c r="L41" i="4" s="1"/>
  <c r="L135" i="1"/>
  <c r="L137" i="1" s="1"/>
  <c r="J67" i="4"/>
  <c r="L67" i="4" s="1"/>
  <c r="M67" i="4" s="1"/>
  <c r="J137" i="4"/>
  <c r="L137" i="4" s="1"/>
  <c r="M69" i="5"/>
  <c r="N69" i="5" s="1"/>
  <c r="M55" i="5"/>
  <c r="N55" i="5" s="1"/>
  <c r="J21" i="4"/>
  <c r="L21" i="4" s="1"/>
  <c r="M21" i="4" s="1"/>
  <c r="M25" i="5"/>
  <c r="J128" i="4"/>
  <c r="L128" i="4" s="1"/>
  <c r="J25" i="4"/>
  <c r="L25" i="4" s="1"/>
  <c r="M25" i="4" s="1"/>
  <c r="J119" i="4"/>
  <c r="L119" i="4" s="1"/>
  <c r="M119" i="4" s="1"/>
  <c r="J122" i="4"/>
  <c r="L122" i="4" s="1"/>
  <c r="M122" i="4" s="1"/>
  <c r="J114" i="4"/>
  <c r="L114" i="4" s="1"/>
  <c r="M114" i="4" s="1"/>
  <c r="J98" i="4"/>
  <c r="L98" i="4" s="1"/>
  <c r="L84" i="5"/>
  <c r="J24" i="4"/>
  <c r="L24" i="4" s="1"/>
  <c r="J33" i="4"/>
  <c r="L33" i="4" s="1"/>
  <c r="J142" i="4"/>
  <c r="L142" i="4" s="1"/>
  <c r="J88" i="4"/>
  <c r="L88" i="4" s="1"/>
  <c r="M88" i="4" s="1"/>
  <c r="M53" i="5"/>
  <c r="N53" i="5" s="1"/>
  <c r="M80" i="5"/>
  <c r="N80" i="5" s="1"/>
  <c r="J131" i="4"/>
  <c r="L131" i="4" s="1"/>
  <c r="J113" i="4"/>
  <c r="L113" i="4" s="1"/>
  <c r="J105" i="4"/>
  <c r="L105" i="4" s="1"/>
  <c r="M105" i="4" s="1"/>
  <c r="J101" i="4"/>
  <c r="L101" i="4" s="1"/>
  <c r="M101" i="4" s="1"/>
  <c r="J85" i="4"/>
  <c r="L85" i="4" s="1"/>
  <c r="M85" i="4" s="1"/>
  <c r="J76" i="4"/>
  <c r="L76" i="4" s="1"/>
  <c r="J58" i="4"/>
  <c r="L58" i="4" s="1"/>
  <c r="M58" i="4" s="1"/>
  <c r="J48" i="4"/>
  <c r="L48" i="4" s="1"/>
  <c r="M48" i="4" s="1"/>
  <c r="J40" i="4"/>
  <c r="L40" i="4" s="1"/>
  <c r="M40" i="4" s="1"/>
  <c r="J32" i="4"/>
  <c r="L32" i="4" s="1"/>
  <c r="J15" i="4"/>
  <c r="L15" i="4" s="1"/>
  <c r="M15" i="4" s="1"/>
  <c r="J7" i="4"/>
  <c r="L7" i="4" s="1"/>
  <c r="M7" i="4" s="1"/>
  <c r="J73" i="4"/>
  <c r="L73" i="4" s="1"/>
  <c r="M73" i="4" s="1"/>
  <c r="J81" i="4"/>
  <c r="L81" i="4" s="1"/>
  <c r="J72" i="4"/>
  <c r="L72" i="4" s="1"/>
  <c r="M72" i="4" s="1"/>
  <c r="J44" i="4"/>
  <c r="L44" i="4" s="1"/>
  <c r="M44" i="4" s="1"/>
  <c r="J36" i="4"/>
  <c r="L36" i="4" s="1"/>
  <c r="J28" i="4"/>
  <c r="L28" i="4" s="1"/>
  <c r="J11" i="4"/>
  <c r="L11" i="4" s="1"/>
  <c r="M11" i="4" s="1"/>
  <c r="J138" i="4"/>
  <c r="L138" i="4" s="1"/>
  <c r="M138" i="4" s="1"/>
  <c r="J116" i="4"/>
  <c r="L116" i="4" s="1"/>
  <c r="M116" i="4" s="1"/>
  <c r="J112" i="4"/>
  <c r="L112" i="4" s="1"/>
  <c r="M112" i="4" s="1"/>
  <c r="J93" i="4"/>
  <c r="L93" i="4" s="1"/>
  <c r="J84" i="4"/>
  <c r="L84" i="4" s="1"/>
  <c r="M84" i="4" s="1"/>
  <c r="J80" i="4"/>
  <c r="L80" i="4" s="1"/>
  <c r="J75" i="4"/>
  <c r="L75" i="4" s="1"/>
  <c r="J70" i="4"/>
  <c r="L70" i="4" s="1"/>
  <c r="J66" i="4"/>
  <c r="L66" i="4" s="1"/>
  <c r="J62" i="4"/>
  <c r="L62" i="4" s="1"/>
  <c r="M62" i="4" s="1"/>
  <c r="J56" i="4"/>
  <c r="L56" i="4" s="1"/>
  <c r="J51" i="4"/>
  <c r="L51" i="4" s="1"/>
  <c r="M51" i="4" s="1"/>
  <c r="J47" i="4"/>
  <c r="L47" i="4" s="1"/>
  <c r="J43" i="4"/>
  <c r="L43" i="4" s="1"/>
  <c r="M43" i="4" s="1"/>
  <c r="J39" i="4"/>
  <c r="L39" i="4" s="1"/>
  <c r="M39" i="4" s="1"/>
  <c r="J35" i="4"/>
  <c r="L35" i="4" s="1"/>
  <c r="M35" i="4" s="1"/>
  <c r="J31" i="4"/>
  <c r="L31" i="4" s="1"/>
  <c r="J26" i="4"/>
  <c r="L26" i="4" s="1"/>
  <c r="J22" i="4"/>
  <c r="L22" i="4" s="1"/>
  <c r="J18" i="4"/>
  <c r="L18" i="4" s="1"/>
  <c r="M18" i="4" s="1"/>
  <c r="J14" i="4"/>
  <c r="L14" i="4" s="1"/>
  <c r="M14" i="4" s="1"/>
  <c r="J10" i="4"/>
  <c r="L10" i="4" s="1"/>
  <c r="J6" i="4"/>
  <c r="L6" i="4" s="1"/>
  <c r="J63" i="4"/>
  <c r="L63" i="4" s="1"/>
  <c r="J19" i="4"/>
  <c r="L19" i="4" s="1"/>
  <c r="J109" i="4"/>
  <c r="L109" i="4" s="1"/>
  <c r="J117" i="4"/>
  <c r="L117" i="4" s="1"/>
  <c r="J123" i="4"/>
  <c r="L123" i="4" s="1"/>
  <c r="M123" i="4" s="1"/>
  <c r="J95" i="4"/>
  <c r="L95" i="4" s="1"/>
  <c r="J87" i="4"/>
  <c r="L87" i="4" s="1"/>
  <c r="J69" i="4"/>
  <c r="L69" i="4" s="1"/>
  <c r="M69" i="4" s="1"/>
  <c r="J42" i="4"/>
  <c r="L42" i="4" s="1"/>
  <c r="J17" i="4"/>
  <c r="L17" i="4" s="1"/>
  <c r="J9" i="4"/>
  <c r="L9" i="4" s="1"/>
  <c r="J4" i="4"/>
  <c r="L4" i="4" s="1"/>
  <c r="M4" i="4" s="1"/>
  <c r="M39" i="5"/>
  <c r="N39" i="5" s="1"/>
  <c r="J89" i="4"/>
  <c r="L89" i="4" s="1"/>
  <c r="J52" i="4"/>
  <c r="L52" i="4" s="1"/>
  <c r="J2" i="4"/>
  <c r="L2" i="4" s="1"/>
  <c r="M2" i="4" s="1"/>
  <c r="J126" i="4"/>
  <c r="L126" i="4" s="1"/>
  <c r="J135" i="4"/>
  <c r="L135" i="4" s="1"/>
  <c r="J140" i="4"/>
  <c r="L140" i="4" s="1"/>
  <c r="M140" i="4" s="1"/>
  <c r="J136" i="4"/>
  <c r="L136" i="4" s="1"/>
  <c r="M136" i="4" s="1"/>
  <c r="J132" i="4"/>
  <c r="L132" i="4" s="1"/>
  <c r="J127" i="4"/>
  <c r="L127" i="4" s="1"/>
  <c r="M127" i="4" s="1"/>
  <c r="J118" i="4"/>
  <c r="L118" i="4" s="1"/>
  <c r="J106" i="4"/>
  <c r="L106" i="4" s="1"/>
  <c r="J102" i="4"/>
  <c r="L102" i="4" s="1"/>
  <c r="J86" i="4"/>
  <c r="L86" i="4" s="1"/>
  <c r="J78" i="4"/>
  <c r="L78" i="4" s="1"/>
  <c r="M78" i="4" s="1"/>
  <c r="J68" i="4"/>
  <c r="L68" i="4" s="1"/>
  <c r="J53" i="4"/>
  <c r="L53" i="4" s="1"/>
  <c r="J45" i="4"/>
  <c r="L45" i="4" s="1"/>
  <c r="J37" i="4"/>
  <c r="L37" i="4" s="1"/>
  <c r="J29" i="4"/>
  <c r="L29" i="4" s="1"/>
  <c r="M29" i="4" s="1"/>
  <c r="J20" i="4"/>
  <c r="L20" i="4" s="1"/>
  <c r="J16" i="4"/>
  <c r="L16" i="4" s="1"/>
  <c r="M16" i="4" s="1"/>
  <c r="J12" i="4"/>
  <c r="L12" i="4" s="1"/>
  <c r="J8" i="4"/>
  <c r="L8" i="4" s="1"/>
  <c r="J3" i="4"/>
  <c r="L3" i="4" s="1"/>
  <c r="M72" i="5"/>
  <c r="N72" i="5" s="1"/>
  <c r="J64" i="4"/>
  <c r="L64" i="4" s="1"/>
  <c r="J82" i="4"/>
  <c r="L82" i="4" s="1"/>
  <c r="J139" i="4"/>
  <c r="L139" i="4" s="1"/>
  <c r="J34" i="4"/>
  <c r="L34" i="4" s="1"/>
  <c r="J61" i="4"/>
  <c r="L61" i="4" s="1"/>
  <c r="J97" i="4"/>
  <c r="L97" i="4" s="1"/>
  <c r="J121" i="4"/>
  <c r="L121" i="4" s="1"/>
  <c r="J124" i="4"/>
  <c r="L124" i="4" s="1"/>
  <c r="J108" i="4"/>
  <c r="L108" i="4" s="1"/>
  <c r="M108" i="4" s="1"/>
  <c r="J100" i="4"/>
  <c r="L100" i="4" s="1"/>
  <c r="J96" i="4"/>
  <c r="L96" i="4" s="1"/>
  <c r="J110" i="4"/>
  <c r="L110" i="4" s="1"/>
  <c r="J94" i="4"/>
  <c r="L94" i="4" s="1"/>
  <c r="M94" i="4" s="1"/>
  <c r="J59" i="4"/>
  <c r="L59" i="4" s="1"/>
  <c r="M59" i="4" s="1"/>
  <c r="J49" i="4"/>
  <c r="L49" i="4" s="1"/>
  <c r="J125" i="4"/>
  <c r="L125" i="4" s="1"/>
  <c r="J120" i="4"/>
  <c r="L120" i="4" s="1"/>
  <c r="M120" i="4" s="1"/>
  <c r="J104" i="4"/>
  <c r="L104" i="4" s="1"/>
  <c r="M104" i="4" s="1"/>
  <c r="J130" i="4"/>
  <c r="L130" i="4" s="1"/>
  <c r="M130" i="4" s="1"/>
  <c r="J141" i="4"/>
  <c r="L141" i="4" s="1"/>
  <c r="J133" i="4"/>
  <c r="L133" i="4" s="1"/>
  <c r="J115" i="4"/>
  <c r="L115" i="4" s="1"/>
  <c r="M115" i="4" s="1"/>
  <c r="J111" i="4"/>
  <c r="L111" i="4" s="1"/>
  <c r="M111" i="4" s="1"/>
  <c r="J107" i="4"/>
  <c r="L107" i="4" s="1"/>
  <c r="M107" i="4" s="1"/>
  <c r="J103" i="4"/>
  <c r="L103" i="4" s="1"/>
  <c r="J99" i="4"/>
  <c r="L99" i="4" s="1"/>
  <c r="J83" i="4"/>
  <c r="L83" i="4" s="1"/>
  <c r="M83" i="4" s="1"/>
  <c r="J74" i="4"/>
  <c r="L74" i="4" s="1"/>
  <c r="J54" i="4"/>
  <c r="L54" i="4" s="1"/>
  <c r="M54" i="4" s="1"/>
  <c r="J46" i="4"/>
  <c r="L46" i="4" s="1"/>
  <c r="M46" i="4" s="1"/>
  <c r="J38" i="4"/>
  <c r="L38" i="4" s="1"/>
  <c r="M60" i="5"/>
  <c r="N60" i="5" s="1"/>
  <c r="J5" i="4"/>
  <c r="L5" i="4" s="1"/>
  <c r="M5" i="4" s="1"/>
  <c r="J13" i="4"/>
  <c r="L13" i="4" s="1"/>
  <c r="M13" i="4" s="1"/>
  <c r="J30" i="4"/>
  <c r="L30" i="4" s="1"/>
  <c r="J65" i="4"/>
  <c r="L65" i="4" s="1"/>
  <c r="J134" i="4"/>
  <c r="L134" i="4" s="1"/>
  <c r="M134" i="4" s="1"/>
  <c r="M2" i="5"/>
  <c r="K84" i="5"/>
  <c r="K143" i="4"/>
  <c r="K157" i="4" s="1"/>
  <c r="M143" i="4" l="1"/>
  <c r="N2" i="5"/>
  <c r="N84" i="5" s="1"/>
  <c r="M84" i="5"/>
  <c r="L143" i="4"/>
  <c r="M145" i="4" l="1"/>
  <c r="L157" i="4"/>
</calcChain>
</file>

<file path=xl/sharedStrings.xml><?xml version="1.0" encoding="utf-8"?>
<sst xmlns="http://schemas.openxmlformats.org/spreadsheetml/2006/main" count="1716" uniqueCount="513">
  <si>
    <t>Member</t>
  </si>
  <si>
    <t>Agency</t>
  </si>
  <si>
    <t>Total Points</t>
  </si>
  <si>
    <t>…</t>
  </si>
  <si>
    <t>Scholarship Used</t>
  </si>
  <si>
    <t>Balance</t>
  </si>
  <si>
    <t>Rogers, Sandra</t>
  </si>
  <si>
    <t>Schwartzman, Barnett</t>
  </si>
  <si>
    <t>Comments</t>
  </si>
  <si>
    <t>2010 Scholarship Earned</t>
  </si>
  <si>
    <t>Ackley-Danielson, Julie</t>
  </si>
  <si>
    <t>Orange County</t>
  </si>
  <si>
    <t>Adams, Richard</t>
  </si>
  <si>
    <t>Florida Virtual School</t>
  </si>
  <si>
    <t>Seminole County Gov't</t>
  </si>
  <si>
    <t>Alvarez, Jill</t>
  </si>
  <si>
    <t>City of Lake Mary</t>
  </si>
  <si>
    <t>Alvarez, Maria</t>
  </si>
  <si>
    <t>Au, Dottie</t>
  </si>
  <si>
    <t>Lake County Clerk of Court</t>
  </si>
  <si>
    <t>Barden, Juanita</t>
  </si>
  <si>
    <t>City of Palm Bay</t>
  </si>
  <si>
    <t>Bass, Amanda</t>
  </si>
  <si>
    <t>Toho Water Authority</t>
  </si>
  <si>
    <t>Bennett, Linda</t>
  </si>
  <si>
    <t>Lake County Schools</t>
  </si>
  <si>
    <t>Bergman, Sally A.</t>
  </si>
  <si>
    <t>Biddle, Belinda</t>
  </si>
  <si>
    <t>Orange County Public Schools</t>
  </si>
  <si>
    <t>Bigalow, Kristine (Rumping)</t>
  </si>
  <si>
    <t>Osceola County School District</t>
  </si>
  <si>
    <t>Billingsley, David M.</t>
  </si>
  <si>
    <t>City of Orlando</t>
  </si>
  <si>
    <t>Blair, Susan</t>
  </si>
  <si>
    <t>Blanton, Reba</t>
  </si>
  <si>
    <t>City of Winter Park</t>
  </si>
  <si>
    <t>Boodram, Bibi</t>
  </si>
  <si>
    <t>Bradley, Robert</t>
  </si>
  <si>
    <t>Bravo, Rufino (Mike)</t>
  </si>
  <si>
    <t>Brown, Doug</t>
  </si>
  <si>
    <t>City of Port Orange</t>
  </si>
  <si>
    <t>Brown, Kathy</t>
  </si>
  <si>
    <t>Brown-Gordon, Courtney</t>
  </si>
  <si>
    <t>Orlando-Orange County Expressway</t>
  </si>
  <si>
    <t>Bruce, John</t>
  </si>
  <si>
    <t>City of Mount Dora</t>
  </si>
  <si>
    <t>Bryan, Cynthia</t>
  </si>
  <si>
    <t>Kissimmee Utility Authority</t>
  </si>
  <si>
    <t>Caddy, Mary</t>
  </si>
  <si>
    <t>Calkins, Fatima</t>
  </si>
  <si>
    <t>GOAA</t>
  </si>
  <si>
    <t>Amount Deferred</t>
  </si>
  <si>
    <t>ELC of Brevard County</t>
  </si>
  <si>
    <t>Carson, Linda</t>
  </si>
  <si>
    <t>Cohen, Betsy</t>
  </si>
  <si>
    <t>Coleman, Ginny</t>
  </si>
  <si>
    <t>Conley, Crystal</t>
  </si>
  <si>
    <t>City of Ocoee</t>
  </si>
  <si>
    <t>Cooper, Roger</t>
  </si>
  <si>
    <t>Coste, Silvia</t>
  </si>
  <si>
    <t>Orange County Clerk of Courts</t>
  </si>
  <si>
    <t>Cromity, Louemma</t>
  </si>
  <si>
    <t>City of Casselberry</t>
  </si>
  <si>
    <t>Davis, William (Perry)</t>
  </si>
  <si>
    <t>Dickerson, Richard</t>
  </si>
  <si>
    <t>Utilities Comm, New Smyrna Beach</t>
  </si>
  <si>
    <t>Dover, Steveelee</t>
  </si>
  <si>
    <t>Dugan, Susan</t>
  </si>
  <si>
    <t>Lake County</t>
  </si>
  <si>
    <t>Durrum II, Anthony</t>
  </si>
  <si>
    <t>Elzy, Karen</t>
  </si>
  <si>
    <t>Erlandson, Kellen</t>
  </si>
  <si>
    <t>Small Bus Develop Ctr - UCF</t>
  </si>
  <si>
    <t>Figueroa, Leticia</t>
  </si>
  <si>
    <t>Fisher, Caleb</t>
  </si>
  <si>
    <t>City of New Smyrna Beach</t>
  </si>
  <si>
    <t xml:space="preserve">Flick, Joanne </t>
  </si>
  <si>
    <t>City of Daytona Beach</t>
  </si>
  <si>
    <t>Foster, Dorothy</t>
  </si>
  <si>
    <t>Gant, Bruce</t>
  </si>
  <si>
    <t>Garcia, Gloria</t>
  </si>
  <si>
    <t>Gardner, Deborah</t>
  </si>
  <si>
    <t>Goldsmith, Malyssa</t>
  </si>
  <si>
    <t>Gordon, Dorothy</t>
  </si>
  <si>
    <t>Hayes, Pamela</t>
  </si>
  <si>
    <t>Hewitt, Carol</t>
  </si>
  <si>
    <t>Hooper, Ray</t>
  </si>
  <si>
    <t>Hopkins, Gary</t>
  </si>
  <si>
    <t>Volusia County School Board</t>
  </si>
  <si>
    <t>Houle, Suzanne</t>
  </si>
  <si>
    <t>City of Deltona Fire Dept</t>
  </si>
  <si>
    <t>Hunter, Bob</t>
  </si>
  <si>
    <t>Jeanes, Tracy</t>
  </si>
  <si>
    <t>City of Eustis</t>
  </si>
  <si>
    <t>Jessee, Cheryl</t>
  </si>
  <si>
    <t>Johnson, Gale</t>
  </si>
  <si>
    <t>Johnson, Robert</t>
  </si>
  <si>
    <t>Johnson, Roseann</t>
  </si>
  <si>
    <t xml:space="preserve">Lake County </t>
  </si>
  <si>
    <t>Jones, Jennifer</t>
  </si>
  <si>
    <t>Brevard County Public Schools</t>
  </si>
  <si>
    <t>Kesecker, Lisa</t>
  </si>
  <si>
    <t>Knoll, Randy</t>
  </si>
  <si>
    <t>Kondash, Jennifer</t>
  </si>
  <si>
    <t>Lampman, Bruce</t>
  </si>
  <si>
    <t>Lentz, Ruth</t>
  </si>
  <si>
    <t>Lumsden, Adana</t>
  </si>
  <si>
    <t>Lynch, Maureen</t>
  </si>
  <si>
    <t>Ma, Tammy</t>
  </si>
  <si>
    <t>Marrozos, Gladys</t>
  </si>
  <si>
    <t>Marsala, Bobbye</t>
  </si>
  <si>
    <t>Mau, Terry</t>
  </si>
  <si>
    <t>Orange County Utilities</t>
  </si>
  <si>
    <t>McCorkle, Theodora</t>
  </si>
  <si>
    <t>McDonald, Neil</t>
  </si>
  <si>
    <t>McNichols, Bill</t>
  </si>
  <si>
    <t xml:space="preserve">Millan, Zulay </t>
  </si>
  <si>
    <t xml:space="preserve">Orange County </t>
  </si>
  <si>
    <t>Miller, Claude</t>
  </si>
  <si>
    <t>Minnix, Beth</t>
  </si>
  <si>
    <t>Moore, Rebecca</t>
  </si>
  <si>
    <t>Morten, Lautesha</t>
  </si>
  <si>
    <t>Osceola County BCC</t>
  </si>
  <si>
    <t>Munday, Amy</t>
  </si>
  <si>
    <t>Lake County BCC</t>
  </si>
  <si>
    <t>Nellis, Jennifer</t>
  </si>
  <si>
    <t>Olson, Cheryl</t>
  </si>
  <si>
    <t>Parker, Edward</t>
  </si>
  <si>
    <t>Perry, Jacqui</t>
  </si>
  <si>
    <t>Prosser, Rebecca</t>
  </si>
  <si>
    <t>School Board of Brevard County</t>
  </si>
  <si>
    <t>Ramos, Nancy</t>
  </si>
  <si>
    <t>Reed, Diana</t>
  </si>
  <si>
    <t>Rewis, Christine</t>
  </si>
  <si>
    <t>Polk County BCC</t>
  </si>
  <si>
    <t>Richardson, Johnny</t>
  </si>
  <si>
    <t>Richer, Dawn</t>
  </si>
  <si>
    <t>Rivas, Saul</t>
  </si>
  <si>
    <t>Rivera, Charles</t>
  </si>
  <si>
    <t>Volusia County</t>
  </si>
  <si>
    <t>Rivera, Melisa</t>
  </si>
  <si>
    <t>Roberts, Carrie</t>
  </si>
  <si>
    <t>Roberts, Tammy</t>
  </si>
  <si>
    <t>Rowan, Hank</t>
  </si>
  <si>
    <t>City of Cocoa</t>
  </si>
  <si>
    <t>Royer, Connie</t>
  </si>
  <si>
    <t>Santiago, David</t>
  </si>
  <si>
    <t>Schell, Jim</t>
  </si>
  <si>
    <t>Schmidt, John</t>
  </si>
  <si>
    <t>Scott-Ulmer, Rhonda</t>
  </si>
  <si>
    <t>Sims, Mary</t>
  </si>
  <si>
    <t>Smith, Teresa</t>
  </si>
  <si>
    <t>Spillman, Lisa</t>
  </si>
  <si>
    <t>City of Clermont</t>
  </si>
  <si>
    <t>Suarez, Freddy</t>
  </si>
  <si>
    <t>Tolbert, Joyce</t>
  </si>
  <si>
    <t>Vazquez, Maria</t>
  </si>
  <si>
    <t>Walker, Charlotte</t>
  </si>
  <si>
    <t>Walker, Elaine</t>
  </si>
  <si>
    <t>Wetherington, Diane</t>
  </si>
  <si>
    <t>Wight, John</t>
  </si>
  <si>
    <t>Williams, Aneth</t>
  </si>
  <si>
    <t>Winton-Spearman, Tammy</t>
  </si>
  <si>
    <t>Woodell, Carrie</t>
  </si>
  <si>
    <t>Embry-Riddle Aeronautical Univ</t>
  </si>
  <si>
    <t>Woolcott, Charlotte</t>
  </si>
  <si>
    <t>Zayas, Elia</t>
  </si>
  <si>
    <t>2010 Paid Member</t>
  </si>
  <si>
    <t>Yes</t>
  </si>
  <si>
    <t>DeRostaing, Authur (Dino)</t>
  </si>
  <si>
    <t xml:space="preserve">Yes </t>
  </si>
  <si>
    <t>Espinosa, Joseph (Tony)</t>
  </si>
  <si>
    <t>Hobbs, Patrice (Patty)</t>
  </si>
  <si>
    <t>Martinez, Miguel-Angel</t>
  </si>
  <si>
    <t>Mzee, Mursal</t>
  </si>
  <si>
    <t>Schneider, Denise</t>
  </si>
  <si>
    <t>Valenson, Antoinette (Angel)</t>
  </si>
  <si>
    <t>Value of Scholarship Points</t>
  </si>
  <si>
    <t xml:space="preserve">Total Points </t>
  </si>
  <si>
    <t>Total Scholarship Dollars Available</t>
  </si>
  <si>
    <t>Dollar Value of each Point</t>
  </si>
  <si>
    <t>Retired in 2010</t>
  </si>
  <si>
    <t>Moved out of state</t>
  </si>
  <si>
    <t>Lehosit, Erica</t>
  </si>
  <si>
    <t>Glatz, Keith</t>
  </si>
  <si>
    <t>City of Tamarac</t>
  </si>
  <si>
    <t>Holmes, Felicia</t>
  </si>
  <si>
    <t>Osceola County</t>
  </si>
  <si>
    <t>Parrish, R. Scott</t>
  </si>
  <si>
    <t>Aviles, Luis</t>
  </si>
  <si>
    <t>UCF</t>
  </si>
  <si>
    <t>FAPPO Spring Conference</t>
  </si>
  <si>
    <t>Deferred to 2012</t>
  </si>
  <si>
    <t>CPPO Online Assessment</t>
  </si>
  <si>
    <t>CPPO Certification Exam</t>
  </si>
  <si>
    <t>NANCY WOODGER SCHOLARSHIP ($500)</t>
  </si>
  <si>
    <t xml:space="preserve">Calkins, Fatima </t>
  </si>
  <si>
    <t>Re-exam fee CPPO</t>
  </si>
  <si>
    <t>Exam fee (too much time elapsed</t>
  </si>
  <si>
    <t xml:space="preserve">so full price had to be paid for </t>
  </si>
  <si>
    <t>exam)</t>
  </si>
  <si>
    <t>Retired 1/31/2011</t>
  </si>
  <si>
    <t>Advanced Negotiation Workshop</t>
  </si>
  <si>
    <t>Forum 2011</t>
  </si>
  <si>
    <t>Ciraldo Hysell, Linda</t>
  </si>
  <si>
    <t>Retired in 2011</t>
  </si>
  <si>
    <t>Money Used and/or Deferred</t>
  </si>
  <si>
    <t>Advanced Purchasing Workshop</t>
  </si>
  <si>
    <t>Lost Amount / Rollover</t>
  </si>
  <si>
    <t>Retiring 1/2012 - not using</t>
  </si>
  <si>
    <t>Lost funds / no redemption form</t>
  </si>
  <si>
    <t>2011 Paid Member</t>
  </si>
  <si>
    <t>Amount of Scholarship</t>
  </si>
  <si>
    <t>2010 Carry Forward</t>
  </si>
  <si>
    <t xml:space="preserve">Retiring 1/2012 </t>
  </si>
  <si>
    <t>Points Earned 2011</t>
  </si>
  <si>
    <t>Total (Carry forward plus current)</t>
  </si>
  <si>
    <t>Exception granted to defer funds 1.23.12</t>
  </si>
  <si>
    <t>Maldonado, Anthony</t>
  </si>
  <si>
    <t>Gaskins, Donald</t>
  </si>
  <si>
    <t>Benjamin, Joe</t>
  </si>
  <si>
    <t>Ferrier, Brian</t>
  </si>
  <si>
    <t>Florida Dept. of Corrections</t>
  </si>
  <si>
    <t>Miller, Teresa</t>
  </si>
  <si>
    <t>Orange County BCC</t>
  </si>
  <si>
    <t>Pearison, Megan</t>
  </si>
  <si>
    <t>Villinis, Donna</t>
  </si>
  <si>
    <t>Voyles, Tonja</t>
  </si>
  <si>
    <t>Legal Aspects - Pompano Beach, April 4-6, 2012</t>
  </si>
  <si>
    <t>Developing &amp; Managing RFP's, Feb27-29, 2012</t>
  </si>
  <si>
    <t>Developing &amp; Managing RFP's, Feb 27-29, 2012</t>
  </si>
  <si>
    <t>FAPPO Conference Registration</t>
  </si>
  <si>
    <t>Redemption sent 6/4/12 - FORUM registration</t>
  </si>
  <si>
    <t>Redemption submitted 7/3/12</t>
  </si>
  <si>
    <t>Redemption received 7/13 - defer</t>
  </si>
  <si>
    <t>Redemption received  5/22 - defer</t>
  </si>
  <si>
    <t>Redemption submitted 7/13 - defer</t>
  </si>
  <si>
    <t>Redemption received 7/16 - defer</t>
  </si>
  <si>
    <t>Redemption submitted 7/20/12</t>
  </si>
  <si>
    <t>Redemption received 8/13 - defer</t>
  </si>
  <si>
    <t>Redemption submitted 8/12 - defer</t>
  </si>
  <si>
    <t>Redemption submitted 8/15 - defer</t>
  </si>
  <si>
    <t>Redemption received 8/17 - defer</t>
  </si>
  <si>
    <t>Redemption received 8/20 - defer</t>
  </si>
  <si>
    <t>Redemption submitted 9/4 - defer</t>
  </si>
  <si>
    <t>Redemption received 9/5 - defer</t>
  </si>
  <si>
    <t>Redemption received 9/10 - defer</t>
  </si>
  <si>
    <t>Fall Workshop - 10/16/12 &amp; defer 2013 submitted for remainder</t>
  </si>
  <si>
    <t>2011 Carry Forward</t>
  </si>
  <si>
    <t>Points Earned 2012</t>
  </si>
  <si>
    <t>2012 Paid Member</t>
  </si>
  <si>
    <t>Redemption received 12/6 - defer</t>
  </si>
  <si>
    <t>Redemptio received 12/10 - defer</t>
  </si>
  <si>
    <t>Redemption received 12/12 - defer</t>
  </si>
  <si>
    <t>Redemption received - defer</t>
  </si>
  <si>
    <t>Deceased</t>
  </si>
  <si>
    <t>Travel reimbursement submitted 10/16 - defer remaining balance</t>
  </si>
  <si>
    <t>Redemption received 12/31 - defer</t>
  </si>
  <si>
    <t>Redemption submitted - defer</t>
  </si>
  <si>
    <t>Deferred per email 1/11/13</t>
  </si>
  <si>
    <t>Melo, Ronaldo</t>
  </si>
  <si>
    <t>Caudill, Kelley</t>
  </si>
  <si>
    <t>Henzmann, Wil</t>
  </si>
  <si>
    <t>Graham, Jessica</t>
  </si>
  <si>
    <t>University of Central Florida</t>
  </si>
  <si>
    <t>Holcomb, Susan</t>
  </si>
  <si>
    <t>Jones, Crystal</t>
  </si>
  <si>
    <t>Lawter, Leslie</t>
  </si>
  <si>
    <t>Orange County Tax Collector</t>
  </si>
  <si>
    <t>Straughn, Maureen</t>
  </si>
  <si>
    <t>Menchan, Valerie</t>
  </si>
  <si>
    <t xml:space="preserve">Rumping, Kristine </t>
  </si>
  <si>
    <t>Brevard County School District</t>
  </si>
  <si>
    <t>3/28 - FAPPO Registration $300
3/28 - FAPPO Hotel $153.15</t>
  </si>
  <si>
    <t>3/26 - FAPPO Registration $300
4/14 - FAPPO Hotel $357</t>
  </si>
  <si>
    <t>4/14 - FAPPO Hotel - $357</t>
  </si>
  <si>
    <t>3/22 - CPPB May Test Fee $250</t>
  </si>
  <si>
    <t>4/18 - FAPPO Registration $350</t>
  </si>
  <si>
    <t>4/29 - FORUM Registration - $729.00</t>
  </si>
  <si>
    <t>4/30 - FORUM Registration - $712.65</t>
  </si>
  <si>
    <t>5/1 - FORUM registration $545.50 reimbursement</t>
  </si>
  <si>
    <t>4/30 - FORUM Registration - $554 - check</t>
  </si>
  <si>
    <t>5/6 - FAPPO Registration - $350.00</t>
  </si>
  <si>
    <t>4/23 - FORUM registration $554 - Reimbursement</t>
  </si>
  <si>
    <t>5/3 - Forum Registration - $385.90 - Reimbursement</t>
  </si>
  <si>
    <t>5/6 - FORUM Registration - $792.70</t>
  </si>
  <si>
    <t>5/6 - FORUM Registration - $608 - reimbursement</t>
  </si>
  <si>
    <t>6/6 - Reimbusement for Contracting for Services Seminar $435.00</t>
  </si>
  <si>
    <t>3/26 - Lifetime certification $200
4/8 - FAPPO 1 day $175                                                                         6/6 - Mileage reimbursement FAPPO - $99.70</t>
  </si>
  <si>
    <t>4/30 - FORUM Registration $554 - check                                             6/17 - Partial night hotel $166.70</t>
  </si>
  <si>
    <t>3/21 - Recertification - $200                                                                           6/18 - Forum Hotel ($358) &amp; Parking (29.82) - 387.82</t>
  </si>
  <si>
    <t>6/27 - Certification Application CPPB $175</t>
  </si>
  <si>
    <t>5/19 - FAPPO Hotel expenses &amp; Registration                                                                  6/17 - AAAE Program App ($200)                                                            6/17 - APG Conference Per Diem ($13) &amp; Hotel/Parking ($193.91)</t>
  </si>
  <si>
    <t>4/29 - FORUM Registration $874.00                                                                                 7/3 - Forum Hotel (partial) - $525.09</t>
  </si>
  <si>
    <t>4/23 - FORUM Registration - $554.00                                                 6/6 - CPPB &amp; CPPO (Dual) Recertification - $300                             7/9 - Forum Hotel ($179)</t>
  </si>
  <si>
    <t>7/11 - partial FORUM registration reimbursement</t>
  </si>
  <si>
    <t>6/28 - FORUM hotel (2 nights) &amp; parking (2 days) - $387.82; per diem and parking at forum $86.82</t>
  </si>
  <si>
    <t>4/30 - Recertification Reimburse $300
4/30 - APG Registration $300
4/30 - FORUM Registration - $554 - check                                                                       7/23 - Forum Hotel (5 nights @ 179) $895                                                      7/23 - Mileage, Tolls, Per Diem - $207.65</t>
  </si>
  <si>
    <t>7/23 - Forum registration - partial reimbursement $323.20</t>
  </si>
  <si>
    <t>4/30 - FORUM Registration $554.00                                                          7/23 - Forum partial room $199.60; meals &amp; parking $154.64</t>
  </si>
  <si>
    <t>Reed, Diane</t>
  </si>
  <si>
    <t>RTS AGENCY SCHOLARSHIP ($500)</t>
  </si>
  <si>
    <t>7/31 - Felicia Holmes - partial forum registration reimbursement        $220.80</t>
  </si>
  <si>
    <t>7/31 - Forum reimbursement to agency $554; Forum - partial hotel &amp; parking $116.93; Forum - per diem (26) &amp; mileage ( 54.47)</t>
  </si>
  <si>
    <t>4/30 - FORUM Registration $874 - check                                                         6/21 - Forum Hotel ($358) and Parking ($29.82) - $387.82                                       8/1 - Per diem &amp; parking ($88)</t>
  </si>
  <si>
    <t>8/8 - CPPO Prep class fee $520                                                           8/30 - 1,242.48 FAU Public Sector Contract Administration</t>
  </si>
  <si>
    <t>9/5 - $188.38 - Forum reimbursement for meals, parking, tolls, mileage</t>
  </si>
  <si>
    <t>4/30 - FORUM Registration - $554 - check                                         8/1 - Forum hotel ($688.50) and parking ($59.64) plus 2 add'l days parking ($30)                                                                                                           9/11 - credit of $172.13 added back since personal credit card was charged for 1 night's lodging</t>
  </si>
  <si>
    <t>8/19 - CPPO Application Fee $175.00                                                                     9/16 - $250 CPPO Exam Fee</t>
  </si>
  <si>
    <t>4/23-FORUM Registration $554.00 - REIMBURSE                                     7/23 - Forum partial room $516.40                                                           7/23 - Forum per diem &amp; mileage $143.13</t>
  </si>
  <si>
    <t>9/25 - CPPB Certification Application Fee - $175</t>
  </si>
  <si>
    <t>10/3 - Reimbursement for Class $106.80</t>
  </si>
  <si>
    <t>6/18 - Forum: Hotel ($537) &amp; Parking ($44.73) - $581.73                        7/9 - Forum per diem / mileage $218.77                                                                   10/9 - $99 Hotel @ FAPPO Fall Conference                                             11/1 - returned check for FAPPO hotel (+$99)</t>
  </si>
  <si>
    <t>7/15 - FORUM registration  $554                                                                                             9/4 - $237.36 Forum reimbursement for miles, tolls, meals &amp; tip                                                                    11/18 - $132.21  Mileage reimbursement for FAPPO Workshop</t>
  </si>
  <si>
    <t>7/30 - Recertification fee $200; 10/3 - FAPPO Fall Conference $75; meals &amp; mileage $210.70                                                                 12/5 - $175 CPPO Application Fee</t>
  </si>
  <si>
    <t>5/1 - Books - $486.28                                                            
5/6 - webinar/training - $299.00                                                                           12/9 - $50.35 Books</t>
  </si>
  <si>
    <t>4/30 - FORUM Registration - $554 - check                                                   8/5 - Forum hotel ($350.00) and parking ($29.82)                                                      8/5 - Add'l parking: non guest (45.00); per diem ($48)</t>
  </si>
  <si>
    <t>No longer a Chapter member.</t>
  </si>
  <si>
    <t>4/30 - FORUM registration $874 - check                                                         6/6 - Hotel reimbursement FAPPO $82.47                                          12/16 - +320 reimbursement to reduce Forum registration (Volunteer rate)</t>
  </si>
  <si>
    <r>
      <t xml:space="preserve">5/6 - FORUM Registration $874.00                                                                 7/31 - Forum Hotel (179) and Parking (14.91) = $193.91                   9/11 - Forum per diem, mileage, tolls &amp; parking $160.79)                             </t>
    </r>
    <r>
      <rPr>
        <b/>
        <sz val="9"/>
        <color rgb="FF7030A0"/>
        <rFont val="Arial"/>
        <family val="2"/>
      </rPr>
      <t xml:space="preserve"> 12/11 - retiring; return funds to kitty</t>
    </r>
  </si>
  <si>
    <r>
      <t xml:space="preserve">6/18 - Lifetime CPPB Recertification Fee - $200                                             </t>
    </r>
    <r>
      <rPr>
        <b/>
        <sz val="9"/>
        <color rgb="FF7030A0"/>
        <rFont val="Arial"/>
        <family val="2"/>
      </rPr>
      <t>12/11 - retiring; return funds to kitty</t>
    </r>
  </si>
  <si>
    <t>Deferred</t>
  </si>
  <si>
    <t>Return to kitty [Randy Knoll; Gale Johnson; Linda Ciraldo Hysell]</t>
  </si>
  <si>
    <t>does not carry forward</t>
  </si>
  <si>
    <t>10/3 - Fall FAPPO Conference Registration $75; Meals &amp; Mileage $204.64; Hotel $198                                                                                                    12/23 - $175 CPPO Certification Exam</t>
  </si>
  <si>
    <t>2013 Paid Member</t>
  </si>
  <si>
    <t>Points Earned 2013</t>
  </si>
  <si>
    <t>2012 Carry Forward</t>
  </si>
  <si>
    <t>Jones, Rebecca</t>
  </si>
  <si>
    <t>Email Address</t>
  </si>
  <si>
    <t>Freedman, Tabatha</t>
  </si>
  <si>
    <t>County of Volusia</t>
  </si>
  <si>
    <t>Geltch, Wendy</t>
  </si>
  <si>
    <t>Polk State College (Retired)</t>
  </si>
  <si>
    <t>Kane, Denise</t>
  </si>
  <si>
    <t>McClary, Althea</t>
  </si>
  <si>
    <t>Silva, Amanda</t>
  </si>
  <si>
    <t>Orange County Convention Center</t>
  </si>
  <si>
    <t>Wayne, Kellen</t>
  </si>
  <si>
    <t>Woods, Douglas</t>
  </si>
  <si>
    <t>Melo, Rolando</t>
  </si>
  <si>
    <t>Carter, Kyle</t>
  </si>
  <si>
    <t>Frias, Liz</t>
  </si>
  <si>
    <t>Stoeckel, Kimberly</t>
  </si>
  <si>
    <t>Julie.Ackley-Danielson@ocfl.net</t>
  </si>
  <si>
    <t>jalvarez@lakemaryfl.com</t>
  </si>
  <si>
    <t>maria.alvarez@ocfl.net</t>
  </si>
  <si>
    <t>bardej@pbfl.org</t>
  </si>
  <si>
    <t>sally.bergman@ocfl.net</t>
  </si>
  <si>
    <t>david.billingsley@cityoforlando.net</t>
  </si>
  <si>
    <t>blairs@pbfl.org</t>
  </si>
  <si>
    <t>rblanton@cityofwinterpark.org</t>
  </si>
  <si>
    <t>rbradley02@seminolecountyfl.gov</t>
  </si>
  <si>
    <t>gordonc@oocea.com</t>
  </si>
  <si>
    <t>fcalkins@goaa.org</t>
  </si>
  <si>
    <t>kyle.carter@osceola.org</t>
  </si>
  <si>
    <t>Caudill.Kelley@brevardschools.org</t>
  </si>
  <si>
    <t>bcohen@seminolecountyfl.gov</t>
  </si>
  <si>
    <t>aderostaing@goaa.org</t>
  </si>
  <si>
    <t>adurrum@cityofwinterpark.org</t>
  </si>
  <si>
    <t>karen.elzy@cityoforlando.net</t>
  </si>
  <si>
    <t>brian.ferrier@cityoforlando.net</t>
  </si>
  <si>
    <t>lfigueroa@seminolecountyfl.gov</t>
  </si>
  <si>
    <t>flickj@codb.us</t>
  </si>
  <si>
    <t>tfreedman@volusia.org</t>
  </si>
  <si>
    <t>liz.frias@occc.net</t>
  </si>
  <si>
    <t>bgant@goaa.org</t>
  </si>
  <si>
    <t>ggarcia@seminolecountyfl.gov</t>
  </si>
  <si>
    <t>donald.gaskins@osceola.org</t>
  </si>
  <si>
    <t>wgeltch@hotmail.com</t>
  </si>
  <si>
    <t>dorothy.gordon@ocfl.net</t>
  </si>
  <si>
    <t>Jgraham@altamonte.org</t>
  </si>
  <si>
    <t>henzmann.william@brevardschools.org</t>
  </si>
  <si>
    <t>carol.hewitt@ocfl.net</t>
  </si>
  <si>
    <t>patty.hobbs@ocfl.net</t>
  </si>
  <si>
    <t>susan.holcomb@ocfl.net</t>
  </si>
  <si>
    <t>fholmes@tohowater.com</t>
  </si>
  <si>
    <t>rhooper@seminolecountyfl.gov</t>
  </si>
  <si>
    <t>jesseec@osceola.k12.fl.us</t>
  </si>
  <si>
    <t>johnsonr@oocea.com</t>
  </si>
  <si>
    <t>jones.crystal@brevardschools.org</t>
  </si>
  <si>
    <t>Kane.Denise@brevardschools.org</t>
  </si>
  <si>
    <t>keseckel@osceola.k12.fl.us</t>
  </si>
  <si>
    <t>Lawter.Leslie@Brevardschools.org</t>
  </si>
  <si>
    <t>erica.lehosit@ocfl.net</t>
  </si>
  <si>
    <t>amaldonado@seminolecountyfl.gov</t>
  </si>
  <si>
    <t>gmarrozos@seminolecountyfl.gov</t>
  </si>
  <si>
    <t>marsab@pbfl.org</t>
  </si>
  <si>
    <t>mcclaryd@oocea.com</t>
  </si>
  <si>
    <t>teddi.mccorkle@cityoforlando.net</t>
  </si>
  <si>
    <t>rolando.melo@ocfl.net</t>
  </si>
  <si>
    <t>valerie.miller-menchan@ocfl.net</t>
  </si>
  <si>
    <t>zulay.millan@ocfl.net</t>
  </si>
  <si>
    <t>teresa.miller@ocfl.net</t>
  </si>
  <si>
    <t>olson.cheryl@brevardschools.org</t>
  </si>
  <si>
    <t>pearisom@osceola.k12.fl.us</t>
  </si>
  <si>
    <t>jperry02@seminolecountyfl.gov</t>
  </si>
  <si>
    <t>nramos@flvs.net</t>
  </si>
  <si>
    <t>dreed@seminolecountyfl.gov</t>
  </si>
  <si>
    <t>Richer.Dawn@Brevardschools.org</t>
  </si>
  <si>
    <t>melisa.rivera@ocfl.net</t>
  </si>
  <si>
    <t>croberts@goaa.org</t>
  </si>
  <si>
    <t>troberts@seminolecountyfl.gov</t>
  </si>
  <si>
    <t>connie.royer@cityoforlando.net</t>
  </si>
  <si>
    <t>rumping.kristine@brevardschools.org</t>
  </si>
  <si>
    <t>dsantiago@flaglercounty.org</t>
  </si>
  <si>
    <t>John.Schmidt@ocfl.net</t>
  </si>
  <si>
    <t>dschneider@goaa.org</t>
  </si>
  <si>
    <t>Amanda.Silva@gmail.com</t>
  </si>
  <si>
    <t>tesmith@goaa.org</t>
  </si>
  <si>
    <t>lspillman@seminolecountyfl.gov</t>
  </si>
  <si>
    <t>kimberley.stoeckel@occc.net</t>
  </si>
  <si>
    <t>ms@octaxcol.com</t>
  </si>
  <si>
    <t>fsuarez@clermontfl.org</t>
  </si>
  <si>
    <t>dvillinis@lakecountyfl.gov</t>
  </si>
  <si>
    <t>kwayne@seminolecountyfl.gov</t>
  </si>
  <si>
    <t>diane.wetherington@cityoforlando.net</t>
  </si>
  <si>
    <t>williamsa@oocea.com</t>
  </si>
  <si>
    <t>carrie.woodell@ocfl.net</t>
  </si>
  <si>
    <t>woods.douglas@brevardschools.org</t>
  </si>
  <si>
    <t>jjones@cityofwinterpark.org</t>
  </si>
  <si>
    <t>rjon2@osceola.org</t>
  </si>
  <si>
    <t>rhondacpm@earthlink.net</t>
  </si>
  <si>
    <t>rivass@oocea.com</t>
  </si>
  <si>
    <t>Maloof, Windy</t>
  </si>
  <si>
    <t>wmaloof@ourorangecity.com</t>
  </si>
  <si>
    <t>City of Orange City</t>
  </si>
  <si>
    <t>Budget Increase to fund $1 Per Point</t>
  </si>
  <si>
    <t>Thomas, Angela Lawson</t>
  </si>
  <si>
    <t>athomas123113@gmail.com</t>
  </si>
  <si>
    <t>3/10/14 CPPO Exam &amp; FAPPO Hotel</t>
  </si>
  <si>
    <t>1/31/13 Fappo Conference Hotel in the amount of $149.85; 2/25/14 uppcc $250.00</t>
  </si>
  <si>
    <t>04/28/14 CPPO Recertification</t>
  </si>
  <si>
    <t>5/22/14 APG &amp; NIGP</t>
  </si>
  <si>
    <t>3/6/14 FAPPO $149.85</t>
  </si>
  <si>
    <t>3/10/14- CPPB Exam $250.00</t>
  </si>
  <si>
    <t>3/12/14-  FAPPO $349.55 &amp; FAPPO Per Diem $320.88; $145 CPPO Book; 04/28/14 FAPPO Car Rental $131.63</t>
  </si>
  <si>
    <t>2/24/14 FAPPO $349.55 &amp; FAPPO Per Diem $225.12</t>
  </si>
  <si>
    <t>05/06/14 CPPO/B Recertification $300</t>
  </si>
  <si>
    <t>04/29/14 CPPB Online Assessment $135</t>
  </si>
  <si>
    <t>03/26/14 CPPO Online Assessment Tool $135; 4/12/14 FAPPO Rental Car $163.59</t>
  </si>
  <si>
    <t>2/18/14 CPPO Exam $250</t>
  </si>
  <si>
    <t>03/25/14 CPPO Recertification $200; 04/23 FAPPO Hotel; 4/23 FAPPO Mileage $186.48</t>
  </si>
  <si>
    <t>3/10/2014 SP2 in Tallahassee $682.15</t>
  </si>
  <si>
    <t>2/6/14FAPPO $149.85; FAPPO Mileage $187.61; 2014 Forum $1,143.45</t>
  </si>
  <si>
    <t>5/28/14 2014 Forum</t>
  </si>
  <si>
    <t>03/31/14 FAPPO Conference; 6/04/14 CPPB Recertification</t>
  </si>
  <si>
    <t>8/7/14 UPPCC Exam $250</t>
  </si>
  <si>
    <t>8/7/14 Recertification</t>
  </si>
  <si>
    <t>9/8/14 Recertification $300</t>
  </si>
  <si>
    <t>2/10/14 CPPO Exam Payment Form 5/22 Forum Flight; 8/7/14 UPPCC Exam; 10/21/14 CPPO Assessment</t>
  </si>
  <si>
    <t>10/21/14 FAPPO Registration</t>
  </si>
  <si>
    <t>03/31/14 CPPB Recertification $200; 10/21/14 FAPPO registration</t>
  </si>
  <si>
    <t>11/5/14 NIGP Membership</t>
  </si>
  <si>
    <r>
      <rPr>
        <strike/>
        <sz val="9"/>
        <rFont val="Arial"/>
        <family val="2"/>
      </rPr>
      <t>3/26/14 Tampa 2 day Simposium</t>
    </r>
    <r>
      <rPr>
        <sz val="9"/>
        <rFont val="Arial"/>
        <family val="2"/>
      </rPr>
      <t>;</t>
    </r>
    <r>
      <rPr>
        <strike/>
        <sz val="9"/>
        <rFont val="Arial"/>
        <family val="2"/>
      </rPr>
      <t xml:space="preserve"> </t>
    </r>
    <r>
      <rPr>
        <sz val="9"/>
        <rFont val="Arial"/>
        <family val="2"/>
      </rPr>
      <t>4/2/14 Per Diem Tampa Simposium &amp; FAPPO Per Deim ; 5/19/14 APG Hotel; 8/7/14 APG Per Diem; 12/8/14 Periscope Training</t>
    </r>
  </si>
  <si>
    <t>3/21/14 +$500 Nancy Woodger Scholarship; NW Permitted to ROLL into 2015 by Majority vote of the BOD.</t>
  </si>
  <si>
    <t>10/3/14 Strategic Procurment in Public Sector</t>
  </si>
  <si>
    <t>12/12/14 CPPB Exam</t>
  </si>
  <si>
    <t>12/15 FAPPO FALL</t>
  </si>
  <si>
    <t>12/15 UPPCC Certification</t>
  </si>
  <si>
    <t>2014 Paid Member</t>
  </si>
  <si>
    <t>Total (Carry forward plus Current)</t>
  </si>
  <si>
    <t>Points Earned 2017</t>
  </si>
  <si>
    <t>2017 Carry Forward
(Bal. end of 2017)</t>
  </si>
  <si>
    <t>No Deferment - Lost</t>
  </si>
  <si>
    <t>Deferment Form Rec'd</t>
  </si>
  <si>
    <t>X</t>
  </si>
  <si>
    <t>2018 Balance</t>
  </si>
  <si>
    <t>#</t>
  </si>
  <si>
    <t>Member Name</t>
  </si>
  <si>
    <t>Total</t>
  </si>
  <si>
    <t>Desc</t>
  </si>
  <si>
    <t>Spent $</t>
  </si>
  <si>
    <t>FAPPO Conf Registration
05-22-18 to 05-25-18</t>
  </si>
  <si>
    <t>NIGP Forum Airfare
Aug 18-22, 2018
Southwest Airlines</t>
  </si>
  <si>
    <t>FAPPO Conf Hotel Room
05-22-18 to 05-25-18</t>
  </si>
  <si>
    <t>FAPPO Conf Travel per diem
05-23-18 to 05-25-18</t>
  </si>
  <si>
    <t>NIGP Forum 
Aug 18-22, 2018
Travel and per diem</t>
  </si>
  <si>
    <t>NIGP FEMA Class July 9-10, 2018</t>
  </si>
  <si>
    <t>NIGP FORUM and FEMA class expenses Aug and July 2018</t>
  </si>
  <si>
    <t xml:space="preserve">2018 Deferment Processed </t>
  </si>
  <si>
    <t>x</t>
  </si>
  <si>
    <t>2018 CFC NIGP Travel Expenses</t>
  </si>
  <si>
    <t>2018 Carry Forward
(Bal. end of 2018)</t>
  </si>
  <si>
    <t>Points Earned 2018</t>
  </si>
  <si>
    <t>2019 Balance</t>
  </si>
  <si>
    <t xml:space="preserve">2019 Deferment Processed </t>
  </si>
  <si>
    <t>FAPPO 2019 Board Meeting, Jan 31-Feb 1, 2019</t>
  </si>
  <si>
    <t>2019 Paid Member</t>
  </si>
  <si>
    <t>UPPCC Recert 2019</t>
  </si>
  <si>
    <r>
      <t xml:space="preserve">Total Points 
</t>
    </r>
    <r>
      <rPr>
        <i/>
        <sz val="9"/>
        <rFont val="Arial"/>
        <family val="2"/>
      </rPr>
      <t>Originally calculated</t>
    </r>
  </si>
  <si>
    <r>
      <t xml:space="preserve">Total Scholarship Dollars </t>
    </r>
    <r>
      <rPr>
        <i/>
        <sz val="9"/>
        <rFont val="Arial"/>
        <family val="2"/>
      </rPr>
      <t>Originally distributed</t>
    </r>
  </si>
  <si>
    <r>
      <t xml:space="preserve">Total Points 
</t>
    </r>
    <r>
      <rPr>
        <i/>
        <sz val="9"/>
        <rFont val="Arial"/>
        <family val="2"/>
      </rPr>
      <t>Calculated AS REVISED</t>
    </r>
  </si>
  <si>
    <r>
      <t>Total Scholarship Dollars 
D</t>
    </r>
    <r>
      <rPr>
        <i/>
        <sz val="9"/>
        <rFont val="Arial"/>
        <family val="2"/>
      </rPr>
      <t xml:space="preserve">istributed AS REVISED </t>
    </r>
  </si>
  <si>
    <t>Total Scholarship Dollars Approved to be distributed</t>
  </si>
  <si>
    <t>CFC NIGP 3/15/19 Spring Seminar</t>
  </si>
  <si>
    <t>FAPPO Board Mting and Conf
May 12-16, 2019 Hotel, per diem, mileage</t>
  </si>
  <si>
    <t>FAPPO Board Mting and Conf
May 12-16, 2019 Hotel, per diem, mileage, parking</t>
  </si>
  <si>
    <t>NIGP FORUM Aug 2019 per diem and hotel</t>
  </si>
  <si>
    <t>FAPPO Board Mting 
Oct 27, 2019 Hotel, per diem, mileage</t>
  </si>
  <si>
    <t>CPPO Prep Class March 9-10, 2020, Kissimmee</t>
  </si>
  <si>
    <t>NIGP National Membership</t>
  </si>
  <si>
    <t xml:space="preserve">CFC Manager of the Year Award - ADD 100 Points @ $1.91/point
</t>
  </si>
  <si>
    <t>Member 1</t>
  </si>
  <si>
    <t>Member 2</t>
  </si>
  <si>
    <t>Member 3</t>
  </si>
  <si>
    <t>m1@gmail.com</t>
  </si>
  <si>
    <t>m2@gmail.com</t>
  </si>
  <si>
    <t>m3@gmail.com</t>
  </si>
  <si>
    <t>CFC NIGP</t>
  </si>
  <si>
    <t>NIGP Class -Contracting with Federal Funds Advanced
November 6-7, 2017 at City of Palm Bay</t>
  </si>
  <si>
    <t>Member 4</t>
  </si>
  <si>
    <t>m4@gmail.com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</si>
</sst>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i/>
      <sz val="10"/>
      <color rgb="FF00B050"/>
      <name val="Arial"/>
      <family val="2"/>
    </font>
    <font>
      <sz val="11"/>
      <name val="Arial"/>
      <family val="2"/>
    </font>
    <font>
      <sz val="10"/>
      <color rgb="FF00B0F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color rgb="FF00B050"/>
      <name val="Arial"/>
      <family val="2"/>
    </font>
    <font>
      <sz val="9"/>
      <color rgb="FF00B0F0"/>
      <name val="Arial"/>
      <family val="2"/>
    </font>
    <font>
      <b/>
      <i/>
      <sz val="8"/>
      <color rgb="FF0070C0"/>
      <name val="Arial"/>
      <family val="2"/>
    </font>
    <font>
      <sz val="9"/>
      <color rgb="FF0070C0"/>
      <name val="Arial"/>
      <family val="2"/>
    </font>
    <font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rgb="FFFF0000"/>
      <name val="Arial"/>
      <family val="2"/>
    </font>
    <font>
      <strike/>
      <sz val="9"/>
      <name val="Arial"/>
      <family val="2"/>
    </font>
    <font>
      <b/>
      <sz val="14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  <font>
      <b/>
      <sz val="14"/>
      <color rgb="FF7030A0"/>
      <name val="Arial"/>
      <family val="2"/>
    </font>
    <font>
      <u/>
      <sz val="10"/>
      <color theme="10"/>
      <name val="Arial"/>
      <family val="2"/>
    </font>
    <font>
      <sz val="6"/>
      <name val="Arial"/>
      <family val="2"/>
    </font>
    <font>
      <i/>
      <sz val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DD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</cellStyleXfs>
  <cellXfs count="271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textRotation="45" wrapText="1"/>
    </xf>
    <xf numFmtId="0" fontId="3" fillId="2" borderId="2" xfId="0" applyFont="1" applyFill="1" applyBorder="1" applyAlignment="1">
      <alignment horizontal="center" textRotation="45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4" fontId="4" fillId="0" borderId="1" xfId="1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Fill="1" applyBorder="1"/>
    <xf numFmtId="44" fontId="4" fillId="0" borderId="1" xfId="1" applyFont="1" applyFill="1" applyBorder="1" applyAlignment="1">
      <alignment horizontal="center"/>
    </xf>
    <xf numFmtId="44" fontId="4" fillId="0" borderId="0" xfId="0" applyNumberFormat="1" applyFont="1"/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4" fontId="4" fillId="0" borderId="0" xfId="0" applyNumberFormat="1" applyFont="1"/>
    <xf numFmtId="0" fontId="4" fillId="0" borderId="0" xfId="0" applyFont="1" applyAlignment="1">
      <alignment horizontal="center"/>
    </xf>
    <xf numFmtId="44" fontId="4" fillId="0" borderId="0" xfId="1" applyFont="1"/>
    <xf numFmtId="44" fontId="4" fillId="0" borderId="0" xfId="0" applyNumberFormat="1" applyFont="1" applyFill="1"/>
    <xf numFmtId="0" fontId="4" fillId="0" borderId="0" xfId="0" applyFont="1" applyBorder="1"/>
    <xf numFmtId="44" fontId="4" fillId="0" borderId="0" xfId="0" applyNumberFormat="1" applyFont="1" applyBorder="1"/>
    <xf numFmtId="44" fontId="4" fillId="0" borderId="0" xfId="1" applyFont="1" applyBorder="1"/>
    <xf numFmtId="44" fontId="1" fillId="0" borderId="0" xfId="1" applyBorder="1"/>
    <xf numFmtId="0" fontId="4" fillId="0" borderId="0" xfId="0" applyFont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Border="1" applyAlignment="1">
      <alignment horizontal="center"/>
    </xf>
    <xf numFmtId="44" fontId="4" fillId="0" borderId="2" xfId="1" applyFont="1" applyBorder="1" applyAlignment="1">
      <alignment horizontal="center"/>
    </xf>
    <xf numFmtId="44" fontId="4" fillId="0" borderId="2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quotePrefix="1" applyFont="1" applyBorder="1"/>
    <xf numFmtId="0" fontId="3" fillId="0" borderId="1" xfId="0" applyFont="1" applyBorder="1" applyAlignment="1">
      <alignment horizontal="center" textRotation="45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 applyBorder="1"/>
    <xf numFmtId="3" fontId="4" fillId="0" borderId="0" xfId="0" applyNumberFormat="1" applyFont="1"/>
    <xf numFmtId="0" fontId="1" fillId="0" borderId="1" xfId="0" applyFont="1" applyBorder="1"/>
    <xf numFmtId="164" fontId="4" fillId="0" borderId="0" xfId="1" applyNumberFormat="1" applyFont="1"/>
    <xf numFmtId="44" fontId="1" fillId="0" borderId="0" xfId="1" applyFont="1"/>
    <xf numFmtId="44" fontId="4" fillId="0" borderId="0" xfId="1" applyNumberFormat="1" applyFont="1"/>
    <xf numFmtId="0" fontId="1" fillId="0" borderId="0" xfId="0" applyFont="1" applyBorder="1"/>
    <xf numFmtId="0" fontId="3" fillId="0" borderId="0" xfId="0" applyFont="1" applyFill="1" applyBorder="1"/>
    <xf numFmtId="0" fontId="1" fillId="0" borderId="0" xfId="0" applyFont="1"/>
    <xf numFmtId="0" fontId="5" fillId="0" borderId="1" xfId="0" applyFont="1" applyBorder="1"/>
    <xf numFmtId="44" fontId="4" fillId="0" borderId="1" xfId="1" applyNumberFormat="1" applyFont="1" applyFill="1" applyBorder="1" applyAlignment="1">
      <alignment horizontal="center"/>
    </xf>
    <xf numFmtId="0" fontId="6" fillId="0" borderId="1" xfId="0" applyFont="1" applyBorder="1"/>
    <xf numFmtId="0" fontId="7" fillId="0" borderId="0" xfId="0" applyFont="1" applyAlignment="1">
      <alignment horizontal="center"/>
    </xf>
    <xf numFmtId="0" fontId="4" fillId="3" borderId="1" xfId="0" applyFont="1" applyFill="1" applyBorder="1"/>
    <xf numFmtId="0" fontId="8" fillId="0" borderId="1" xfId="0" applyFont="1" applyBorder="1"/>
    <xf numFmtId="0" fontId="4" fillId="4" borderId="1" xfId="0" applyFont="1" applyFill="1" applyBorder="1"/>
    <xf numFmtId="0" fontId="1" fillId="4" borderId="1" xfId="0" applyFont="1" applyFill="1" applyBorder="1"/>
    <xf numFmtId="0" fontId="4" fillId="5" borderId="0" xfId="0" applyFont="1" applyFill="1" applyAlignment="1">
      <alignment horizontal="center"/>
    </xf>
    <xf numFmtId="0" fontId="4" fillId="5" borderId="0" xfId="0" applyFont="1" applyFill="1" applyBorder="1"/>
    <xf numFmtId="0" fontId="4" fillId="5" borderId="0" xfId="0" applyFont="1" applyFill="1" applyBorder="1" applyAlignment="1">
      <alignment horizontal="center"/>
    </xf>
    <xf numFmtId="44" fontId="4" fillId="5" borderId="0" xfId="0" applyNumberFormat="1" applyFont="1" applyFill="1" applyBorder="1"/>
    <xf numFmtId="0" fontId="4" fillId="5" borderId="0" xfId="0" applyFont="1" applyFill="1"/>
    <xf numFmtId="44" fontId="4" fillId="5" borderId="0" xfId="0" applyNumberFormat="1" applyFont="1" applyFill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textRotation="45"/>
    </xf>
    <xf numFmtId="0" fontId="9" fillId="0" borderId="1" xfId="0" applyFont="1" applyBorder="1" applyAlignment="1">
      <alignment horizontal="center" textRotation="45" wrapText="1"/>
    </xf>
    <xf numFmtId="0" fontId="9" fillId="0" borderId="2" xfId="0" applyFont="1" applyFill="1" applyBorder="1" applyAlignment="1">
      <alignment horizontal="center" textRotation="45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4" fontId="10" fillId="0" borderId="1" xfId="1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10" fillId="3" borderId="1" xfId="0" applyFont="1" applyFill="1" applyBorder="1"/>
    <xf numFmtId="0" fontId="10" fillId="0" borderId="2" xfId="0" applyFont="1" applyFill="1" applyBorder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44" fontId="10" fillId="0" borderId="0" xfId="0" applyNumberFormat="1" applyFont="1"/>
    <xf numFmtId="0" fontId="10" fillId="0" borderId="0" xfId="0" applyFont="1" applyFill="1" applyBorder="1"/>
    <xf numFmtId="3" fontId="10" fillId="0" borderId="0" xfId="0" applyNumberFormat="1" applyFont="1"/>
    <xf numFmtId="164" fontId="10" fillId="0" borderId="0" xfId="1" applyNumberFormat="1" applyFont="1"/>
    <xf numFmtId="44" fontId="10" fillId="0" borderId="0" xfId="1" applyFont="1"/>
    <xf numFmtId="0" fontId="10" fillId="2" borderId="3" xfId="0" applyFont="1" applyFill="1" applyBorder="1" applyAlignment="1">
      <alignment horizontal="center"/>
    </xf>
    <xf numFmtId="44" fontId="10" fillId="0" borderId="1" xfId="1" applyFont="1" applyFill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/>
    <xf numFmtId="0" fontId="10" fillId="0" borderId="1" xfId="0" quotePrefix="1" applyFont="1" applyBorder="1"/>
    <xf numFmtId="44" fontId="10" fillId="0" borderId="2" xfId="1" applyFont="1" applyFill="1" applyBorder="1" applyAlignment="1">
      <alignment horizontal="center"/>
    </xf>
    <xf numFmtId="44" fontId="10" fillId="0" borderId="2" xfId="1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44" fontId="10" fillId="0" borderId="1" xfId="1" applyNumberFormat="1" applyFont="1" applyFill="1" applyBorder="1" applyAlignment="1">
      <alignment horizontal="center"/>
    </xf>
    <xf numFmtId="44" fontId="10" fillId="0" borderId="0" xfId="0" applyNumberFormat="1" applyFont="1" applyFill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44" fontId="10" fillId="0" borderId="0" xfId="0" applyNumberFormat="1" applyFont="1" applyBorder="1"/>
    <xf numFmtId="0" fontId="10" fillId="5" borderId="0" xfId="0" applyFont="1" applyFill="1" applyAlignment="1">
      <alignment horizontal="center"/>
    </xf>
    <xf numFmtId="0" fontId="10" fillId="5" borderId="0" xfId="0" applyFont="1" applyFill="1" applyBorder="1"/>
    <xf numFmtId="0" fontId="10" fillId="5" borderId="0" xfId="0" applyFont="1" applyFill="1" applyBorder="1" applyAlignment="1">
      <alignment horizontal="center"/>
    </xf>
    <xf numFmtId="44" fontId="10" fillId="5" borderId="0" xfId="0" applyNumberFormat="1" applyFont="1" applyFill="1" applyBorder="1"/>
    <xf numFmtId="0" fontId="10" fillId="5" borderId="0" xfId="0" applyFont="1" applyFill="1"/>
    <xf numFmtId="44" fontId="10" fillId="5" borderId="0" xfId="0" applyNumberFormat="1" applyFont="1" applyFill="1"/>
    <xf numFmtId="0" fontId="9" fillId="0" borderId="0" xfId="0" applyFont="1" applyFill="1" applyBorder="1"/>
    <xf numFmtId="44" fontId="10" fillId="0" borderId="0" xfId="1" applyFont="1" applyBorder="1"/>
    <xf numFmtId="0" fontId="13" fillId="0" borderId="1" xfId="0" applyFont="1" applyBorder="1"/>
    <xf numFmtId="8" fontId="10" fillId="0" borderId="0" xfId="1" applyNumberFormat="1" applyFont="1"/>
    <xf numFmtId="44" fontId="10" fillId="0" borderId="1" xfId="0" applyNumberFormat="1" applyFont="1" applyFill="1" applyBorder="1" applyAlignment="1">
      <alignment horizontal="center"/>
    </xf>
    <xf numFmtId="8" fontId="10" fillId="0" borderId="1" xfId="1" applyNumberFormat="1" applyFont="1" applyFill="1" applyBorder="1" applyAlignment="1">
      <alignment horizontal="center"/>
    </xf>
    <xf numFmtId="8" fontId="10" fillId="0" borderId="1" xfId="1" applyNumberFormat="1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Fill="1" applyBorder="1"/>
    <xf numFmtId="0" fontId="10" fillId="0" borderId="1" xfId="0" applyFont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/>
    <xf numFmtId="0" fontId="10" fillId="3" borderId="1" xfId="0" applyFont="1" applyFill="1" applyBorder="1" applyAlignment="1">
      <alignment horizontal="center"/>
    </xf>
    <xf numFmtId="8" fontId="10" fillId="3" borderId="1" xfId="1" applyNumberFormat="1" applyFont="1" applyFill="1" applyBorder="1" applyAlignment="1">
      <alignment horizontal="center"/>
    </xf>
    <xf numFmtId="44" fontId="10" fillId="3" borderId="1" xfId="0" applyNumberFormat="1" applyFont="1" applyFill="1" applyBorder="1" applyAlignment="1">
      <alignment horizontal="center"/>
    </xf>
    <xf numFmtId="44" fontId="10" fillId="3" borderId="1" xfId="1" applyFont="1" applyFill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0" fontId="4" fillId="3" borderId="0" xfId="0" applyFont="1" applyFill="1"/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/>
    <xf numFmtId="8" fontId="10" fillId="6" borderId="1" xfId="1" applyNumberFormat="1" applyFont="1" applyFill="1" applyBorder="1" applyAlignment="1">
      <alignment horizontal="center"/>
    </xf>
    <xf numFmtId="44" fontId="10" fillId="6" borderId="1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 textRotation="45"/>
    </xf>
    <xf numFmtId="0" fontId="9" fillId="7" borderId="1" xfId="0" applyFont="1" applyFill="1" applyBorder="1" applyAlignment="1">
      <alignment horizontal="center" textRotation="45" wrapText="1"/>
    </xf>
    <xf numFmtId="0" fontId="9" fillId="7" borderId="2" xfId="0" applyFont="1" applyFill="1" applyBorder="1" applyAlignment="1">
      <alignment horizontal="center" textRotation="45" wrapText="1"/>
    </xf>
    <xf numFmtId="0" fontId="10" fillId="6" borderId="2" xfId="0" applyFont="1" applyFill="1" applyBorder="1"/>
    <xf numFmtId="0" fontId="10" fillId="6" borderId="2" xfId="0" applyFont="1" applyFill="1" applyBorder="1" applyAlignment="1">
      <alignment horizontal="center"/>
    </xf>
    <xf numFmtId="44" fontId="10" fillId="6" borderId="1" xfId="1" applyFont="1" applyFill="1" applyBorder="1" applyAlignment="1">
      <alignment horizontal="center"/>
    </xf>
    <xf numFmtId="0" fontId="10" fillId="6" borderId="1" xfId="0" applyFont="1" applyFill="1" applyBorder="1" applyAlignment="1">
      <alignment wrapText="1"/>
    </xf>
    <xf numFmtId="44" fontId="10" fillId="6" borderId="1" xfId="1" applyNumberFormat="1" applyFont="1" applyFill="1" applyBorder="1" applyAlignment="1">
      <alignment horizontal="center"/>
    </xf>
    <xf numFmtId="44" fontId="10" fillId="6" borderId="2" xfId="1" applyFont="1" applyFill="1" applyBorder="1" applyAlignment="1">
      <alignment horizontal="center"/>
    </xf>
    <xf numFmtId="0" fontId="10" fillId="6" borderId="1" xfId="0" quotePrefix="1" applyFont="1" applyFill="1" applyBorder="1"/>
    <xf numFmtId="44" fontId="15" fillId="0" borderId="1" xfId="1" applyFont="1" applyBorder="1" applyAlignment="1">
      <alignment horizontal="center"/>
    </xf>
    <xf numFmtId="44" fontId="15" fillId="6" borderId="1" xfId="1" applyFont="1" applyFill="1" applyBorder="1" applyAlignment="1">
      <alignment horizontal="center"/>
    </xf>
    <xf numFmtId="8" fontId="15" fillId="6" borderId="1" xfId="1" applyNumberFormat="1" applyFont="1" applyFill="1" applyBorder="1" applyAlignment="1">
      <alignment horizontal="center"/>
    </xf>
    <xf numFmtId="8" fontId="15" fillId="0" borderId="1" xfId="1" applyNumberFormat="1" applyFont="1" applyBorder="1" applyAlignment="1">
      <alignment horizontal="center"/>
    </xf>
    <xf numFmtId="44" fontId="15" fillId="6" borderId="2" xfId="1" applyFont="1" applyFill="1" applyBorder="1" applyAlignment="1">
      <alignment horizontal="center"/>
    </xf>
    <xf numFmtId="44" fontId="15" fillId="3" borderId="1" xfId="1" applyFont="1" applyFill="1" applyBorder="1" applyAlignment="1">
      <alignment horizontal="center"/>
    </xf>
    <xf numFmtId="44" fontId="15" fillId="0" borderId="1" xfId="1" applyFont="1" applyFill="1" applyBorder="1" applyAlignment="1">
      <alignment horizontal="center"/>
    </xf>
    <xf numFmtId="44" fontId="15" fillId="6" borderId="1" xfId="1" applyNumberFormat="1" applyFont="1" applyFill="1" applyBorder="1" applyAlignment="1">
      <alignment horizontal="center"/>
    </xf>
    <xf numFmtId="44" fontId="15" fillId="0" borderId="1" xfId="1" applyNumberFormat="1" applyFont="1" applyBorder="1" applyAlignment="1">
      <alignment horizontal="center"/>
    </xf>
    <xf numFmtId="0" fontId="16" fillId="0" borderId="1" xfId="0" applyFont="1" applyBorder="1"/>
    <xf numFmtId="44" fontId="16" fillId="0" borderId="1" xfId="1" applyFont="1" applyBorder="1" applyAlignment="1">
      <alignment horizontal="center"/>
    </xf>
    <xf numFmtId="44" fontId="16" fillId="0" borderId="1" xfId="1" applyFont="1" applyFill="1" applyBorder="1" applyAlignment="1">
      <alignment horizontal="center"/>
    </xf>
    <xf numFmtId="44" fontId="16" fillId="0" borderId="0" xfId="0" applyNumberFormat="1" applyFont="1"/>
    <xf numFmtId="44" fontId="17" fillId="0" borderId="0" xfId="0" applyNumberFormat="1" applyFont="1"/>
    <xf numFmtId="44" fontId="10" fillId="0" borderId="0" xfId="1" applyFont="1" applyAlignment="1">
      <alignment horizontal="center" wrapText="1"/>
    </xf>
    <xf numFmtId="44" fontId="10" fillId="0" borderId="0" xfId="1" applyFont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 textRotation="45"/>
    </xf>
    <xf numFmtId="0" fontId="9" fillId="8" borderId="1" xfId="0" applyFont="1" applyFill="1" applyBorder="1" applyAlignment="1">
      <alignment horizontal="center" textRotation="45" wrapText="1"/>
    </xf>
    <xf numFmtId="0" fontId="9" fillId="8" borderId="2" xfId="0" applyFont="1" applyFill="1" applyBorder="1" applyAlignment="1">
      <alignment horizontal="center" textRotation="45" wrapText="1"/>
    </xf>
    <xf numFmtId="0" fontId="9" fillId="9" borderId="2" xfId="0" applyFont="1" applyFill="1" applyBorder="1" applyAlignment="1">
      <alignment horizontal="center" textRotation="45" wrapText="1"/>
    </xf>
    <xf numFmtId="0" fontId="10" fillId="9" borderId="3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44" fontId="10" fillId="0" borderId="0" xfId="1" applyFont="1" applyFill="1"/>
    <xf numFmtId="3" fontId="10" fillId="0" borderId="0" xfId="0" applyNumberFormat="1" applyFont="1" applyFill="1"/>
    <xf numFmtId="164" fontId="10" fillId="0" borderId="0" xfId="1" applyNumberFormat="1" applyFont="1" applyFill="1"/>
    <xf numFmtId="0" fontId="10" fillId="0" borderId="0" xfId="0" applyFont="1" applyFill="1" applyBorder="1" applyAlignment="1">
      <alignment horizontal="center"/>
    </xf>
    <xf numFmtId="44" fontId="10" fillId="0" borderId="0" xfId="0" applyNumberFormat="1" applyFont="1" applyFill="1" applyBorder="1"/>
    <xf numFmtId="44" fontId="10" fillId="0" borderId="0" xfId="1" applyFont="1" applyFill="1" applyBorder="1"/>
    <xf numFmtId="0" fontId="10" fillId="0" borderId="0" xfId="0" applyFont="1" applyFill="1" applyAlignment="1">
      <alignment wrapText="1"/>
    </xf>
    <xf numFmtId="0" fontId="9" fillId="0" borderId="0" xfId="0" applyFont="1" applyFill="1"/>
    <xf numFmtId="14" fontId="10" fillId="0" borderId="1" xfId="0" applyNumberFormat="1" applyFont="1" applyFill="1" applyBorder="1" applyAlignment="1">
      <alignment wrapText="1"/>
    </xf>
    <xf numFmtId="44" fontId="9" fillId="0" borderId="0" xfId="0" applyNumberFormat="1" applyFont="1" applyFill="1"/>
    <xf numFmtId="0" fontId="1" fillId="0" borderId="0" xfId="0" applyFont="1" applyFill="1"/>
    <xf numFmtId="0" fontId="19" fillId="8" borderId="1" xfId="0" applyFont="1" applyFill="1" applyBorder="1" applyAlignment="1">
      <alignment horizontal="left" textRotation="45" wrapText="1"/>
    </xf>
    <xf numFmtId="44" fontId="20" fillId="0" borderId="1" xfId="1" applyFont="1" applyFill="1" applyBorder="1" applyAlignment="1">
      <alignment horizontal="center"/>
    </xf>
    <xf numFmtId="44" fontId="21" fillId="0" borderId="0" xfId="0" applyNumberFormat="1" applyFont="1" applyFill="1"/>
    <xf numFmtId="44" fontId="22" fillId="0" borderId="0" xfId="0" applyNumberFormat="1" applyFont="1" applyFill="1"/>
    <xf numFmtId="44" fontId="23" fillId="0" borderId="0" xfId="0" applyNumberFormat="1" applyFont="1" applyFill="1"/>
    <xf numFmtId="0" fontId="22" fillId="0" borderId="0" xfId="0" applyFont="1" applyFill="1"/>
    <xf numFmtId="44" fontId="22" fillId="0" borderId="0" xfId="1" applyFont="1" applyFill="1" applyAlignment="1">
      <alignment horizontal="center" wrapText="1"/>
    </xf>
    <xf numFmtId="44" fontId="22" fillId="0" borderId="0" xfId="1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0" applyFont="1"/>
    <xf numFmtId="0" fontId="24" fillId="0" borderId="1" xfId="2" applyFill="1" applyBorder="1" applyAlignment="1" applyProtection="1"/>
    <xf numFmtId="0" fontId="0" fillId="0" borderId="0" xfId="0" applyBorder="1"/>
    <xf numFmtId="7" fontId="10" fillId="0" borderId="1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textRotation="90"/>
    </xf>
    <xf numFmtId="0" fontId="10" fillId="9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9" fillId="11" borderId="1" xfId="0" applyFont="1" applyFill="1" applyBorder="1" applyAlignment="1">
      <alignment horizontal="center" textRotation="60"/>
    </xf>
    <xf numFmtId="0" fontId="9" fillId="11" borderId="1" xfId="0" applyFont="1" applyFill="1" applyBorder="1" applyAlignment="1">
      <alignment horizontal="center" textRotation="60" wrapText="1"/>
    </xf>
    <xf numFmtId="0" fontId="9" fillId="11" borderId="2" xfId="0" applyFont="1" applyFill="1" applyBorder="1" applyAlignment="1">
      <alignment horizontal="center" textRotation="60" wrapText="1"/>
    </xf>
    <xf numFmtId="0" fontId="19" fillId="11" borderId="1" xfId="0" applyFont="1" applyFill="1" applyBorder="1" applyAlignment="1">
      <alignment horizontal="left" textRotation="60" wrapText="1"/>
    </xf>
    <xf numFmtId="3" fontId="10" fillId="0" borderId="1" xfId="0" applyNumberFormat="1" applyFont="1" applyFill="1" applyBorder="1" applyAlignment="1">
      <alignment horizontal="center"/>
    </xf>
    <xf numFmtId="2" fontId="10" fillId="0" borderId="1" xfId="1" applyNumberFormat="1" applyFont="1" applyFill="1" applyBorder="1" applyAlignment="1">
      <alignment horizontal="center"/>
    </xf>
    <xf numFmtId="164" fontId="10" fillId="3" borderId="1" xfId="1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7" fillId="12" borderId="1" xfId="0" applyFont="1" applyFill="1" applyBorder="1" applyAlignment="1">
      <alignment horizontal="center"/>
    </xf>
    <xf numFmtId="0" fontId="7" fillId="12" borderId="1" xfId="0" applyFont="1" applyFill="1" applyBorder="1"/>
    <xf numFmtId="164" fontId="0" fillId="14" borderId="1" xfId="0" applyNumberFormat="1" applyFill="1" applyBorder="1"/>
    <xf numFmtId="164" fontId="0" fillId="0" borderId="1" xfId="0" applyNumberFormat="1" applyBorder="1"/>
    <xf numFmtId="0" fontId="7" fillId="12" borderId="5" xfId="0" applyFont="1" applyFill="1" applyBorder="1"/>
    <xf numFmtId="0" fontId="7" fillId="12" borderId="4" xfId="0" applyFont="1" applyFill="1" applyBorder="1"/>
    <xf numFmtId="0" fontId="25" fillId="14" borderId="4" xfId="0" applyFont="1" applyFill="1" applyBorder="1" applyAlignment="1">
      <alignment wrapText="1"/>
    </xf>
    <xf numFmtId="0" fontId="0" fillId="13" borderId="1" xfId="0" applyFill="1" applyBorder="1"/>
    <xf numFmtId="164" fontId="0" fillId="13" borderId="1" xfId="0" applyNumberFormat="1" applyFill="1" applyBorder="1"/>
    <xf numFmtId="0" fontId="0" fillId="15" borderId="1" xfId="0" applyFill="1" applyBorder="1"/>
    <xf numFmtId="164" fontId="0" fillId="15" borderId="1" xfId="0" applyNumberFormat="1" applyFill="1" applyBorder="1"/>
    <xf numFmtId="0" fontId="0" fillId="16" borderId="1" xfId="0" applyFill="1" applyBorder="1"/>
    <xf numFmtId="164" fontId="0" fillId="16" borderId="1" xfId="0" applyNumberFormat="1" applyFill="1" applyBorder="1"/>
    <xf numFmtId="0" fontId="0" fillId="17" borderId="1" xfId="0" applyFill="1" applyBorder="1"/>
    <xf numFmtId="164" fontId="0" fillId="17" borderId="1" xfId="0" applyNumberFormat="1" applyFill="1" applyBorder="1"/>
    <xf numFmtId="0" fontId="0" fillId="6" borderId="1" xfId="0" applyFill="1" applyBorder="1"/>
    <xf numFmtId="164" fontId="0" fillId="6" borderId="1" xfId="0" applyNumberFormat="1" applyFill="1" applyBorder="1"/>
    <xf numFmtId="0" fontId="0" fillId="18" borderId="1" xfId="0" applyFill="1" applyBorder="1"/>
    <xf numFmtId="164" fontId="0" fillId="18" borderId="1" xfId="0" applyNumberFormat="1" applyFill="1" applyBorder="1"/>
    <xf numFmtId="0" fontId="0" fillId="19" borderId="1" xfId="0" applyFill="1" applyBorder="1"/>
    <xf numFmtId="164" fontId="0" fillId="19" borderId="1" xfId="0" applyNumberFormat="1" applyFill="1" applyBorder="1"/>
    <xf numFmtId="0" fontId="0" fillId="20" borderId="1" xfId="0" applyFill="1" applyBorder="1"/>
    <xf numFmtId="164" fontId="0" fillId="20" borderId="1" xfId="0" applyNumberFormat="1" applyFill="1" applyBorder="1"/>
    <xf numFmtId="0" fontId="2" fillId="14" borderId="4" xfId="0" applyFont="1" applyFill="1" applyBorder="1" applyAlignment="1">
      <alignment wrapText="1"/>
    </xf>
    <xf numFmtId="0" fontId="2" fillId="15" borderId="1" xfId="0" applyFont="1" applyFill="1" applyBorder="1" applyAlignment="1">
      <alignment wrapText="1"/>
    </xf>
    <xf numFmtId="7" fontId="10" fillId="0" borderId="0" xfId="1" applyNumberFormat="1" applyFont="1" applyFill="1" applyBorder="1" applyAlignment="1">
      <alignment horizontal="right"/>
    </xf>
    <xf numFmtId="0" fontId="2" fillId="1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13" borderId="1" xfId="0" applyFont="1" applyFill="1" applyBorder="1" applyAlignment="1">
      <alignment wrapText="1"/>
    </xf>
    <xf numFmtId="164" fontId="2" fillId="17" borderId="1" xfId="0" applyNumberFormat="1" applyFont="1" applyFill="1" applyBorder="1" applyAlignment="1">
      <alignment wrapText="1"/>
    </xf>
    <xf numFmtId="0" fontId="9" fillId="19" borderId="1" xfId="0" applyFont="1" applyFill="1" applyBorder="1" applyAlignment="1">
      <alignment horizontal="center" textRotation="60" wrapText="1"/>
    </xf>
    <xf numFmtId="0" fontId="10" fillId="19" borderId="1" xfId="0" applyFont="1" applyFill="1" applyBorder="1" applyAlignment="1">
      <alignment horizontal="center"/>
    </xf>
    <xf numFmtId="44" fontId="10" fillId="19" borderId="1" xfId="1" applyFont="1" applyFill="1" applyBorder="1" applyAlignment="1">
      <alignment horizontal="center"/>
    </xf>
    <xf numFmtId="164" fontId="9" fillId="16" borderId="1" xfId="0" applyNumberFormat="1" applyFont="1" applyFill="1" applyBorder="1" applyAlignment="1">
      <alignment horizontal="center" textRotation="60" wrapText="1"/>
    </xf>
    <xf numFmtId="164" fontId="9" fillId="18" borderId="1" xfId="0" applyNumberFormat="1" applyFont="1" applyFill="1" applyBorder="1" applyAlignment="1">
      <alignment horizontal="center" textRotation="60" wrapText="1"/>
    </xf>
    <xf numFmtId="164" fontId="4" fillId="0" borderId="0" xfId="0" applyNumberFormat="1" applyFont="1"/>
    <xf numFmtId="164" fontId="10" fillId="16" borderId="1" xfId="0" applyNumberFormat="1" applyFont="1" applyFill="1" applyBorder="1" applyAlignment="1">
      <alignment horizontal="right"/>
    </xf>
    <xf numFmtId="164" fontId="10" fillId="16" borderId="1" xfId="1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10" fillId="18" borderId="1" xfId="0" applyFont="1" applyFill="1" applyBorder="1" applyAlignment="1">
      <alignment wrapText="1"/>
    </xf>
    <xf numFmtId="164" fontId="10" fillId="18" borderId="1" xfId="1" applyNumberFormat="1" applyFont="1" applyFill="1" applyBorder="1" applyAlignment="1">
      <alignment horizontal="center"/>
    </xf>
    <xf numFmtId="0" fontId="9" fillId="20" borderId="1" xfId="0" applyFont="1" applyFill="1" applyBorder="1" applyAlignment="1">
      <alignment horizontal="center" textRotation="60" wrapText="1"/>
    </xf>
    <xf numFmtId="0" fontId="9" fillId="4" borderId="1" xfId="0" applyFont="1" applyFill="1" applyBorder="1" applyAlignment="1">
      <alignment horizontal="center" textRotation="60"/>
    </xf>
    <xf numFmtId="0" fontId="9" fillId="4" borderId="1" xfId="0" applyFont="1" applyFill="1" applyBorder="1" applyAlignment="1">
      <alignment horizontal="center" textRotation="60" wrapText="1"/>
    </xf>
    <xf numFmtId="0" fontId="9" fillId="4" borderId="2" xfId="0" applyFont="1" applyFill="1" applyBorder="1" applyAlignment="1">
      <alignment horizontal="center" textRotation="60" wrapText="1"/>
    </xf>
    <xf numFmtId="0" fontId="19" fillId="4" borderId="1" xfId="0" applyFont="1" applyFill="1" applyBorder="1" applyAlignment="1">
      <alignment horizontal="left" textRotation="60" wrapText="1"/>
    </xf>
    <xf numFmtId="0" fontId="10" fillId="20" borderId="1" xfId="0" applyFont="1" applyFill="1" applyBorder="1" applyAlignment="1">
      <alignment horizontal="center"/>
    </xf>
    <xf numFmtId="164" fontId="9" fillId="19" borderId="1" xfId="0" applyNumberFormat="1" applyFont="1" applyFill="1" applyBorder="1" applyAlignment="1">
      <alignment horizontal="center" textRotation="60" wrapText="1"/>
    </xf>
    <xf numFmtId="164" fontId="10" fillId="19" borderId="1" xfId="0" applyNumberFormat="1" applyFont="1" applyFill="1" applyBorder="1" applyAlignment="1">
      <alignment horizontal="right"/>
    </xf>
    <xf numFmtId="164" fontId="10" fillId="16" borderId="1" xfId="1" applyNumberFormat="1" applyFont="1" applyFill="1" applyBorder="1" applyAlignment="1">
      <alignment horizontal="center"/>
    </xf>
    <xf numFmtId="0" fontId="2" fillId="17" borderId="4" xfId="0" applyFont="1" applyFill="1" applyBorder="1" applyAlignment="1">
      <alignment wrapText="1"/>
    </xf>
    <xf numFmtId="164" fontId="0" fillId="12" borderId="1" xfId="0" applyNumberFormat="1" applyFill="1" applyBorder="1"/>
    <xf numFmtId="164" fontId="0" fillId="23" borderId="1" xfId="0" applyNumberFormat="1" applyFill="1" applyBorder="1"/>
    <xf numFmtId="0" fontId="2" fillId="23" borderId="1" xfId="0" applyFont="1" applyFill="1" applyBorder="1" applyAlignment="1">
      <alignment wrapText="1"/>
    </xf>
    <xf numFmtId="0" fontId="0" fillId="12" borderId="1" xfId="0" applyFill="1" applyBorder="1"/>
    <xf numFmtId="0" fontId="2" fillId="12" borderId="1" xfId="0" applyFont="1" applyFill="1" applyBorder="1" applyAlignment="1">
      <alignment wrapText="1"/>
    </xf>
    <xf numFmtId="0" fontId="7" fillId="10" borderId="1" xfId="0" applyFont="1" applyFill="1" applyBorder="1" applyAlignment="1">
      <alignment horizontal="center"/>
    </xf>
    <xf numFmtId="0" fontId="7" fillId="10" borderId="5" xfId="0" applyFont="1" applyFill="1" applyBorder="1"/>
    <xf numFmtId="0" fontId="7" fillId="10" borderId="1" xfId="0" applyFont="1" applyFill="1" applyBorder="1"/>
    <xf numFmtId="0" fontId="7" fillId="10" borderId="4" xfId="0" applyFont="1" applyFill="1" applyBorder="1"/>
    <xf numFmtId="0" fontId="0" fillId="22" borderId="1" xfId="0" applyFill="1" applyBorder="1"/>
    <xf numFmtId="164" fontId="0" fillId="22" borderId="1" xfId="0" applyNumberFormat="1" applyFill="1" applyBorder="1"/>
    <xf numFmtId="164" fontId="2" fillId="22" borderId="1" xfId="0" applyNumberFormat="1" applyFont="1" applyFill="1" applyBorder="1" applyAlignment="1">
      <alignment wrapText="1"/>
    </xf>
    <xf numFmtId="0" fontId="2" fillId="22" borderId="1" xfId="0" applyFont="1" applyFill="1" applyBorder="1" applyAlignment="1">
      <alignment wrapText="1"/>
    </xf>
    <xf numFmtId="0" fontId="0" fillId="21" borderId="1" xfId="0" applyFill="1" applyBorder="1"/>
    <xf numFmtId="164" fontId="0" fillId="21" borderId="1" xfId="0" applyNumberFormat="1" applyFill="1" applyBorder="1"/>
    <xf numFmtId="0" fontId="2" fillId="21" borderId="1" xfId="0" applyFont="1" applyFill="1" applyBorder="1" applyAlignment="1">
      <alignment wrapText="1"/>
    </xf>
    <xf numFmtId="0" fontId="2" fillId="19" borderId="1" xfId="0" applyFont="1" applyFill="1" applyBorder="1" applyAlignment="1">
      <alignment wrapText="1"/>
    </xf>
    <xf numFmtId="0" fontId="0" fillId="24" borderId="1" xfId="0" applyFill="1" applyBorder="1"/>
    <xf numFmtId="164" fontId="0" fillId="24" borderId="1" xfId="0" applyNumberFormat="1" applyFill="1" applyBorder="1"/>
    <xf numFmtId="0" fontId="10" fillId="24" borderId="1" xfId="0" applyFont="1" applyFill="1" applyBorder="1" applyAlignment="1">
      <alignment wrapText="1"/>
    </xf>
    <xf numFmtId="0" fontId="0" fillId="25" borderId="1" xfId="0" applyFill="1" applyBorder="1"/>
    <xf numFmtId="164" fontId="0" fillId="25" borderId="1" xfId="0" applyNumberFormat="1" applyFill="1" applyBorder="1"/>
    <xf numFmtId="7" fontId="4" fillId="0" borderId="0" xfId="0" applyNumberFormat="1" applyFont="1"/>
    <xf numFmtId="0" fontId="10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/>
    </xf>
    <xf numFmtId="164" fontId="10" fillId="4" borderId="1" xfId="1" applyNumberFormat="1" applyFont="1" applyFill="1" applyBorder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44" fontId="10" fillId="0" borderId="0" xfId="1" applyFont="1" applyFill="1" applyBorder="1" applyAlignment="1">
      <alignment horizontal="center"/>
    </xf>
    <xf numFmtId="0" fontId="10" fillId="9" borderId="0" xfId="0" applyFont="1" applyFill="1" applyBorder="1" applyAlignment="1">
      <alignment horizontal="center"/>
    </xf>
    <xf numFmtId="44" fontId="10" fillId="19" borderId="0" xfId="1" applyFont="1" applyFill="1" applyBorder="1" applyAlignment="1">
      <alignment horizontal="center"/>
    </xf>
    <xf numFmtId="164" fontId="10" fillId="16" borderId="0" xfId="1" applyNumberFormat="1" applyFont="1" applyFill="1" applyBorder="1" applyAlignment="1">
      <alignment horizontal="right"/>
    </xf>
    <xf numFmtId="164" fontId="10" fillId="18" borderId="0" xfId="1" applyNumberFormat="1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FFFCC"/>
      <color rgb="FFCCECFF"/>
      <color rgb="FFCCFFCC"/>
      <color rgb="FFFFFF99"/>
      <color rgb="FFFFDDFF"/>
      <color rgb="FFCCFF99"/>
      <color rgb="FFFFD1FF"/>
      <color rgb="FFFF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1@gmail.com" TargetMode="External"/><Relationship Id="rId2" Type="http://schemas.openxmlformats.org/officeDocument/2006/relationships/hyperlink" Target="mailto:m2@gmail.com" TargetMode="External"/><Relationship Id="rId1" Type="http://schemas.openxmlformats.org/officeDocument/2006/relationships/hyperlink" Target="mailto:m3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4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1@gmail.com" TargetMode="External"/><Relationship Id="rId2" Type="http://schemas.openxmlformats.org/officeDocument/2006/relationships/hyperlink" Target="mailto:m2@gmail.com" TargetMode="External"/><Relationship Id="rId1" Type="http://schemas.openxmlformats.org/officeDocument/2006/relationships/hyperlink" Target="mailto:m3@gmail.com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udill.Kelley@brevardschools.org" TargetMode="External"/><Relationship Id="rId18" Type="http://schemas.openxmlformats.org/officeDocument/2006/relationships/hyperlink" Target="mailto:brian.ferrier@cityoforlando.net" TargetMode="External"/><Relationship Id="rId26" Type="http://schemas.openxmlformats.org/officeDocument/2006/relationships/hyperlink" Target="mailto:wgeltch@hotmail.com" TargetMode="External"/><Relationship Id="rId39" Type="http://schemas.openxmlformats.org/officeDocument/2006/relationships/hyperlink" Target="mailto:keseckel@osceola.k12.fl.us" TargetMode="External"/><Relationship Id="rId21" Type="http://schemas.openxmlformats.org/officeDocument/2006/relationships/hyperlink" Target="mailto:tfreedman@volusia.org" TargetMode="External"/><Relationship Id="rId34" Type="http://schemas.openxmlformats.org/officeDocument/2006/relationships/hyperlink" Target="mailto:rhooper@seminolecountyfl.gov" TargetMode="External"/><Relationship Id="rId42" Type="http://schemas.openxmlformats.org/officeDocument/2006/relationships/hyperlink" Target="mailto:amaldonado@seminolecountyfl.gov" TargetMode="External"/><Relationship Id="rId47" Type="http://schemas.openxmlformats.org/officeDocument/2006/relationships/hyperlink" Target="mailto:rolando.melo@ocfl.net" TargetMode="External"/><Relationship Id="rId50" Type="http://schemas.openxmlformats.org/officeDocument/2006/relationships/hyperlink" Target="mailto:teresa.miller@ocfl.net" TargetMode="External"/><Relationship Id="rId55" Type="http://schemas.openxmlformats.org/officeDocument/2006/relationships/hyperlink" Target="mailto:dreed@seminolecountyfl.gov" TargetMode="External"/><Relationship Id="rId63" Type="http://schemas.openxmlformats.org/officeDocument/2006/relationships/hyperlink" Target="mailto:John.Schmidt@ocfl.net" TargetMode="External"/><Relationship Id="rId68" Type="http://schemas.openxmlformats.org/officeDocument/2006/relationships/hyperlink" Target="mailto:kimberley.stoeckel@occc.net" TargetMode="External"/><Relationship Id="rId76" Type="http://schemas.openxmlformats.org/officeDocument/2006/relationships/hyperlink" Target="mailto:woods.douglas@brevardschools.org" TargetMode="External"/><Relationship Id="rId7" Type="http://schemas.openxmlformats.org/officeDocument/2006/relationships/hyperlink" Target="mailto:blairs@pbfl.org" TargetMode="External"/><Relationship Id="rId71" Type="http://schemas.openxmlformats.org/officeDocument/2006/relationships/hyperlink" Target="mailto:dvillinis@lakecountyfl.gov" TargetMode="External"/><Relationship Id="rId2" Type="http://schemas.openxmlformats.org/officeDocument/2006/relationships/hyperlink" Target="mailto:jalvarez@lakemaryfl.com" TargetMode="External"/><Relationship Id="rId16" Type="http://schemas.openxmlformats.org/officeDocument/2006/relationships/hyperlink" Target="mailto:adurrum@cityofwinterpark.org" TargetMode="External"/><Relationship Id="rId29" Type="http://schemas.openxmlformats.org/officeDocument/2006/relationships/hyperlink" Target="mailto:henzmann.william@brevardschools.org" TargetMode="External"/><Relationship Id="rId11" Type="http://schemas.openxmlformats.org/officeDocument/2006/relationships/hyperlink" Target="mailto:fcalkins@goaa.org" TargetMode="External"/><Relationship Id="rId24" Type="http://schemas.openxmlformats.org/officeDocument/2006/relationships/hyperlink" Target="mailto:ggarcia@seminolecountyfl.gov" TargetMode="External"/><Relationship Id="rId32" Type="http://schemas.openxmlformats.org/officeDocument/2006/relationships/hyperlink" Target="mailto:susan.holcomb@ocfl.net" TargetMode="External"/><Relationship Id="rId37" Type="http://schemas.openxmlformats.org/officeDocument/2006/relationships/hyperlink" Target="mailto:jones.crystal@brevardschools.org" TargetMode="External"/><Relationship Id="rId40" Type="http://schemas.openxmlformats.org/officeDocument/2006/relationships/hyperlink" Target="mailto:Lawter.Leslie@Brevardschools.org" TargetMode="External"/><Relationship Id="rId45" Type="http://schemas.openxmlformats.org/officeDocument/2006/relationships/hyperlink" Target="mailto:mcclaryd@oocea.com" TargetMode="External"/><Relationship Id="rId53" Type="http://schemas.openxmlformats.org/officeDocument/2006/relationships/hyperlink" Target="mailto:jperry02@seminolecountyfl.gov" TargetMode="External"/><Relationship Id="rId58" Type="http://schemas.openxmlformats.org/officeDocument/2006/relationships/hyperlink" Target="mailto:croberts@goaa.org" TargetMode="External"/><Relationship Id="rId66" Type="http://schemas.openxmlformats.org/officeDocument/2006/relationships/hyperlink" Target="mailto:tesmith@goaa.org" TargetMode="External"/><Relationship Id="rId74" Type="http://schemas.openxmlformats.org/officeDocument/2006/relationships/hyperlink" Target="mailto:williamsa@oocea.com" TargetMode="External"/><Relationship Id="rId79" Type="http://schemas.openxmlformats.org/officeDocument/2006/relationships/hyperlink" Target="mailto:rhondacpm@earthlink.net" TargetMode="External"/><Relationship Id="rId5" Type="http://schemas.openxmlformats.org/officeDocument/2006/relationships/hyperlink" Target="mailto:sally.bergman@ocfl.net" TargetMode="External"/><Relationship Id="rId61" Type="http://schemas.openxmlformats.org/officeDocument/2006/relationships/hyperlink" Target="mailto:rumping.kristine@brevardschools.org" TargetMode="External"/><Relationship Id="rId82" Type="http://schemas.openxmlformats.org/officeDocument/2006/relationships/hyperlink" Target="mailto:athomas123113@gmail.com" TargetMode="External"/><Relationship Id="rId10" Type="http://schemas.openxmlformats.org/officeDocument/2006/relationships/hyperlink" Target="mailto:gordonc@oocea.com" TargetMode="External"/><Relationship Id="rId19" Type="http://schemas.openxmlformats.org/officeDocument/2006/relationships/hyperlink" Target="mailto:lfigueroa@seminolecountyfl.gov" TargetMode="External"/><Relationship Id="rId31" Type="http://schemas.openxmlformats.org/officeDocument/2006/relationships/hyperlink" Target="mailto:patty.hobbs@ocfl.net" TargetMode="External"/><Relationship Id="rId44" Type="http://schemas.openxmlformats.org/officeDocument/2006/relationships/hyperlink" Target="mailto:marsab@pbfl.org" TargetMode="External"/><Relationship Id="rId52" Type="http://schemas.openxmlformats.org/officeDocument/2006/relationships/hyperlink" Target="mailto:pearisom@osceola.k12.fl.us" TargetMode="External"/><Relationship Id="rId60" Type="http://schemas.openxmlformats.org/officeDocument/2006/relationships/hyperlink" Target="mailto:connie.royer@cityoforlando.net" TargetMode="External"/><Relationship Id="rId65" Type="http://schemas.openxmlformats.org/officeDocument/2006/relationships/hyperlink" Target="mailto:Amanda.Silva@gmail.com" TargetMode="External"/><Relationship Id="rId73" Type="http://schemas.openxmlformats.org/officeDocument/2006/relationships/hyperlink" Target="mailto:diane.wetherington@cityoforlando.net" TargetMode="External"/><Relationship Id="rId78" Type="http://schemas.openxmlformats.org/officeDocument/2006/relationships/hyperlink" Target="mailto:rjon2@osceola.org" TargetMode="External"/><Relationship Id="rId81" Type="http://schemas.openxmlformats.org/officeDocument/2006/relationships/hyperlink" Target="mailto:wmaloof@ourorangecity.com" TargetMode="External"/><Relationship Id="rId4" Type="http://schemas.openxmlformats.org/officeDocument/2006/relationships/hyperlink" Target="mailto:bardej@pbfl.org" TargetMode="External"/><Relationship Id="rId9" Type="http://schemas.openxmlformats.org/officeDocument/2006/relationships/hyperlink" Target="mailto:rbradley02@seminolecountyfl.gov" TargetMode="External"/><Relationship Id="rId14" Type="http://schemas.openxmlformats.org/officeDocument/2006/relationships/hyperlink" Target="mailto:bcohen@seminolecountyfl.gov" TargetMode="External"/><Relationship Id="rId22" Type="http://schemas.openxmlformats.org/officeDocument/2006/relationships/hyperlink" Target="mailto:liz.frias@occc.net" TargetMode="External"/><Relationship Id="rId27" Type="http://schemas.openxmlformats.org/officeDocument/2006/relationships/hyperlink" Target="mailto:dorothy.gordon@ocfl.net" TargetMode="External"/><Relationship Id="rId30" Type="http://schemas.openxmlformats.org/officeDocument/2006/relationships/hyperlink" Target="mailto:carol.hewitt@ocfl.net" TargetMode="External"/><Relationship Id="rId35" Type="http://schemas.openxmlformats.org/officeDocument/2006/relationships/hyperlink" Target="mailto:jesseec@osceola.k12.fl.us" TargetMode="External"/><Relationship Id="rId43" Type="http://schemas.openxmlformats.org/officeDocument/2006/relationships/hyperlink" Target="mailto:gmarrozos@seminolecountyfl.gov" TargetMode="External"/><Relationship Id="rId48" Type="http://schemas.openxmlformats.org/officeDocument/2006/relationships/hyperlink" Target="mailto:valerie.miller-menchan@ocfl.net" TargetMode="External"/><Relationship Id="rId56" Type="http://schemas.openxmlformats.org/officeDocument/2006/relationships/hyperlink" Target="mailto:Richer.Dawn@Brevardschools.org" TargetMode="External"/><Relationship Id="rId64" Type="http://schemas.openxmlformats.org/officeDocument/2006/relationships/hyperlink" Target="mailto:dschneider@goaa.org" TargetMode="External"/><Relationship Id="rId69" Type="http://schemas.openxmlformats.org/officeDocument/2006/relationships/hyperlink" Target="mailto:ms@octaxcol.com" TargetMode="External"/><Relationship Id="rId77" Type="http://schemas.openxmlformats.org/officeDocument/2006/relationships/hyperlink" Target="mailto:jjones@cityofwinterpark.org" TargetMode="External"/><Relationship Id="rId8" Type="http://schemas.openxmlformats.org/officeDocument/2006/relationships/hyperlink" Target="mailto:rblanton@cityofwinterpark.org" TargetMode="External"/><Relationship Id="rId51" Type="http://schemas.openxmlformats.org/officeDocument/2006/relationships/hyperlink" Target="mailto:olson.cheryl@brevardschools.org" TargetMode="External"/><Relationship Id="rId72" Type="http://schemas.openxmlformats.org/officeDocument/2006/relationships/hyperlink" Target="mailto:kwayne@seminolecountyfl.gov" TargetMode="External"/><Relationship Id="rId80" Type="http://schemas.openxmlformats.org/officeDocument/2006/relationships/hyperlink" Target="mailto:rivass@oocea.com" TargetMode="External"/><Relationship Id="rId3" Type="http://schemas.openxmlformats.org/officeDocument/2006/relationships/hyperlink" Target="mailto:maria.alvarez@ocfl.net" TargetMode="External"/><Relationship Id="rId12" Type="http://schemas.openxmlformats.org/officeDocument/2006/relationships/hyperlink" Target="mailto:kyle.carter@osceola.org" TargetMode="External"/><Relationship Id="rId17" Type="http://schemas.openxmlformats.org/officeDocument/2006/relationships/hyperlink" Target="mailto:karen.elzy@cityoforlando.net" TargetMode="External"/><Relationship Id="rId25" Type="http://schemas.openxmlformats.org/officeDocument/2006/relationships/hyperlink" Target="mailto:donald.gaskins@osceola.org" TargetMode="External"/><Relationship Id="rId33" Type="http://schemas.openxmlformats.org/officeDocument/2006/relationships/hyperlink" Target="mailto:fholmes@tohowater.com" TargetMode="External"/><Relationship Id="rId38" Type="http://schemas.openxmlformats.org/officeDocument/2006/relationships/hyperlink" Target="mailto:Kane.Denise@brevardschools.org" TargetMode="External"/><Relationship Id="rId46" Type="http://schemas.openxmlformats.org/officeDocument/2006/relationships/hyperlink" Target="mailto:teddi.mccorkle@cityoforlando.net" TargetMode="External"/><Relationship Id="rId59" Type="http://schemas.openxmlformats.org/officeDocument/2006/relationships/hyperlink" Target="mailto:troberts@seminolecountyfl.gov" TargetMode="External"/><Relationship Id="rId67" Type="http://schemas.openxmlformats.org/officeDocument/2006/relationships/hyperlink" Target="mailto:lspillman@seminolecountyfl.gov" TargetMode="External"/><Relationship Id="rId20" Type="http://schemas.openxmlformats.org/officeDocument/2006/relationships/hyperlink" Target="mailto:flickj@codb.us" TargetMode="External"/><Relationship Id="rId41" Type="http://schemas.openxmlformats.org/officeDocument/2006/relationships/hyperlink" Target="mailto:erica.lehosit@ocfl.net" TargetMode="External"/><Relationship Id="rId54" Type="http://schemas.openxmlformats.org/officeDocument/2006/relationships/hyperlink" Target="mailto:nramos@flvs.net" TargetMode="External"/><Relationship Id="rId62" Type="http://schemas.openxmlformats.org/officeDocument/2006/relationships/hyperlink" Target="mailto:dsantiago@flaglercounty.org" TargetMode="External"/><Relationship Id="rId70" Type="http://schemas.openxmlformats.org/officeDocument/2006/relationships/hyperlink" Target="mailto:fsuarez@clermontfl.org" TargetMode="External"/><Relationship Id="rId75" Type="http://schemas.openxmlformats.org/officeDocument/2006/relationships/hyperlink" Target="mailto:carrie.woodell@ocfl.net" TargetMode="External"/><Relationship Id="rId83" Type="http://schemas.openxmlformats.org/officeDocument/2006/relationships/printerSettings" Target="../printerSettings/printerSettings5.bin"/><Relationship Id="rId1" Type="http://schemas.openxmlformats.org/officeDocument/2006/relationships/hyperlink" Target="mailto:Julie.Ackley-Danielson@ocfl.net" TargetMode="External"/><Relationship Id="rId6" Type="http://schemas.openxmlformats.org/officeDocument/2006/relationships/hyperlink" Target="mailto:david.billingsley@cityoforlando.net" TargetMode="External"/><Relationship Id="rId15" Type="http://schemas.openxmlformats.org/officeDocument/2006/relationships/hyperlink" Target="mailto:aderostaing@goaa.org" TargetMode="External"/><Relationship Id="rId23" Type="http://schemas.openxmlformats.org/officeDocument/2006/relationships/hyperlink" Target="mailto:bgant@goaa.org" TargetMode="External"/><Relationship Id="rId28" Type="http://schemas.openxmlformats.org/officeDocument/2006/relationships/hyperlink" Target="mailto:Jgraham@altamonte.org" TargetMode="External"/><Relationship Id="rId36" Type="http://schemas.openxmlformats.org/officeDocument/2006/relationships/hyperlink" Target="mailto:johnsonr@oocea.com" TargetMode="External"/><Relationship Id="rId49" Type="http://schemas.openxmlformats.org/officeDocument/2006/relationships/hyperlink" Target="mailto:zulay.millan@ocfl.net" TargetMode="External"/><Relationship Id="rId57" Type="http://schemas.openxmlformats.org/officeDocument/2006/relationships/hyperlink" Target="mailto:melisa.rivera@ocfl.net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4"/>
  <sheetViews>
    <sheetView tabSelected="1" view="pageBreakPreview" zoomScaleNormal="95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M10" sqref="M10"/>
    </sheetView>
  </sheetViews>
  <sheetFormatPr defaultColWidth="9.109375" defaultRowHeight="17.399999999999999" x14ac:dyDescent="0.3"/>
  <cols>
    <col min="1" max="1" width="5.88671875" style="16" customWidth="1"/>
    <col min="2" max="2" width="21.88671875" style="9" customWidth="1"/>
    <col min="3" max="3" width="32.88671875" style="9" bestFit="1" customWidth="1"/>
    <col min="4" max="4" width="23.44140625" style="187" customWidth="1"/>
    <col min="5" max="5" width="3.88671875" style="16" customWidth="1"/>
    <col min="6" max="6" width="11.5546875" style="179" customWidth="1"/>
    <col min="7" max="7" width="8.88671875" style="9" customWidth="1"/>
    <col min="8" max="8" width="12.44140625" style="9" customWidth="1"/>
    <col min="9" max="9" width="2" style="9" customWidth="1"/>
    <col min="10" max="10" width="12.33203125" style="9" customWidth="1"/>
    <col min="11" max="11" width="12.44140625" style="9" customWidth="1"/>
    <col min="12" max="12" width="11.44140625" style="9" customWidth="1"/>
    <col min="13" max="13" width="15.88671875" style="9" customWidth="1"/>
    <col min="14" max="14" width="2" style="173" hidden="1" customWidth="1"/>
    <col min="15" max="15" width="2" style="16" customWidth="1"/>
    <col min="16" max="16" width="12.44140625" style="226" customWidth="1"/>
    <col min="17" max="17" width="12.33203125" style="223" customWidth="1"/>
    <col min="18" max="18" width="3.33203125" style="9" customWidth="1"/>
    <col min="19" max="16384" width="9.109375" style="9"/>
  </cols>
  <sheetData>
    <row r="1" spans="1:17" s="177" customFormat="1" ht="102.6" x14ac:dyDescent="0.25">
      <c r="A1" s="230"/>
      <c r="B1" s="230" t="s">
        <v>0</v>
      </c>
      <c r="C1" s="230" t="s">
        <v>329</v>
      </c>
      <c r="D1" s="231" t="s">
        <v>1</v>
      </c>
      <c r="E1" s="230" t="s">
        <v>488</v>
      </c>
      <c r="F1" s="230" t="s">
        <v>484</v>
      </c>
      <c r="G1" s="231" t="s">
        <v>177</v>
      </c>
      <c r="H1" s="232" t="s">
        <v>212</v>
      </c>
      <c r="I1" s="232"/>
      <c r="J1" s="232" t="s">
        <v>483</v>
      </c>
      <c r="K1" s="231" t="s">
        <v>461</v>
      </c>
      <c r="L1" s="231" t="s">
        <v>4</v>
      </c>
      <c r="M1" s="231" t="s">
        <v>485</v>
      </c>
      <c r="N1" s="233" t="s">
        <v>51</v>
      </c>
      <c r="O1" s="229" t="s">
        <v>465</v>
      </c>
      <c r="P1" s="235" t="s">
        <v>486</v>
      </c>
      <c r="Q1" s="221" t="s">
        <v>464</v>
      </c>
    </row>
    <row r="2" spans="1:17" s="14" customFormat="1" x14ac:dyDescent="0.3">
      <c r="A2" s="14">
        <v>1</v>
      </c>
      <c r="B2" s="65" t="s">
        <v>503</v>
      </c>
      <c r="C2" s="174" t="s">
        <v>506</v>
      </c>
      <c r="D2" s="105" t="s">
        <v>509</v>
      </c>
      <c r="E2" s="64" t="s">
        <v>481</v>
      </c>
      <c r="F2" s="64">
        <v>465</v>
      </c>
      <c r="G2" s="176">
        <v>1.91</v>
      </c>
      <c r="H2" s="99">
        <f t="shared" ref="H2:H5" si="0">SUM(F2)*G2</f>
        <v>888.15</v>
      </c>
      <c r="I2" s="150"/>
      <c r="J2" s="77">
        <v>2760.25</v>
      </c>
      <c r="K2" s="77">
        <f t="shared" ref="K2:K5" si="1">SUM(H2+J2)</f>
        <v>3648.4</v>
      </c>
      <c r="L2" s="77">
        <v>366.4</v>
      </c>
      <c r="M2" s="77">
        <f t="shared" ref="M2:M5" si="2">SUM(K2-L2)</f>
        <v>3282</v>
      </c>
      <c r="N2" s="165"/>
      <c r="O2" s="234" t="s">
        <v>466</v>
      </c>
      <c r="P2" s="236">
        <v>3282</v>
      </c>
      <c r="Q2" s="237">
        <v>0</v>
      </c>
    </row>
    <row r="3" spans="1:17" s="14" customFormat="1" x14ac:dyDescent="0.3">
      <c r="A3" s="14">
        <v>2</v>
      </c>
      <c r="B3" s="65" t="s">
        <v>504</v>
      </c>
      <c r="C3" s="174" t="s">
        <v>507</v>
      </c>
      <c r="D3" s="105" t="s">
        <v>509</v>
      </c>
      <c r="E3" s="64" t="s">
        <v>481</v>
      </c>
      <c r="F3" s="64">
        <v>930</v>
      </c>
      <c r="G3" s="176">
        <v>1.91</v>
      </c>
      <c r="H3" s="99">
        <f t="shared" si="0"/>
        <v>1776.3</v>
      </c>
      <c r="I3" s="150"/>
      <c r="J3" s="77">
        <v>774.16</v>
      </c>
      <c r="K3" s="77">
        <f t="shared" si="1"/>
        <v>2550.46</v>
      </c>
      <c r="L3" s="77">
        <v>590</v>
      </c>
      <c r="M3" s="77">
        <f t="shared" si="2"/>
        <v>1960.46</v>
      </c>
      <c r="N3" s="165"/>
      <c r="O3" s="234" t="s">
        <v>466</v>
      </c>
      <c r="P3" s="236">
        <v>1960.46</v>
      </c>
      <c r="Q3" s="237">
        <v>0</v>
      </c>
    </row>
    <row r="4" spans="1:17" s="14" customFormat="1" x14ac:dyDescent="0.3">
      <c r="A4" s="14">
        <v>3</v>
      </c>
      <c r="B4" s="65" t="s">
        <v>505</v>
      </c>
      <c r="C4" s="174" t="s">
        <v>508</v>
      </c>
      <c r="D4" s="105" t="s">
        <v>509</v>
      </c>
      <c r="E4" s="64" t="s">
        <v>466</v>
      </c>
      <c r="F4" s="64">
        <v>375</v>
      </c>
      <c r="G4" s="176">
        <v>1.91</v>
      </c>
      <c r="H4" s="99">
        <f t="shared" si="0"/>
        <v>716.25</v>
      </c>
      <c r="I4" s="150"/>
      <c r="J4" s="77">
        <v>3383.92</v>
      </c>
      <c r="K4" s="77">
        <f t="shared" si="1"/>
        <v>4100.17</v>
      </c>
      <c r="L4" s="77">
        <v>2581.4899999999998</v>
      </c>
      <c r="M4" s="77">
        <f t="shared" si="2"/>
        <v>1518.6800000000003</v>
      </c>
      <c r="N4" s="165"/>
      <c r="O4" s="234" t="s">
        <v>466</v>
      </c>
      <c r="P4" s="236">
        <v>1518.68</v>
      </c>
      <c r="Q4" s="237">
        <v>0</v>
      </c>
    </row>
    <row r="5" spans="1:17" s="163" customFormat="1" x14ac:dyDescent="0.3">
      <c r="A5" s="14">
        <v>4</v>
      </c>
      <c r="B5" s="65" t="s">
        <v>511</v>
      </c>
      <c r="C5" s="174" t="s">
        <v>512</v>
      </c>
      <c r="D5" s="105" t="s">
        <v>509</v>
      </c>
      <c r="E5" s="64" t="s">
        <v>481</v>
      </c>
      <c r="F5" s="64">
        <v>265</v>
      </c>
      <c r="G5" s="176">
        <v>1.91</v>
      </c>
      <c r="H5" s="99">
        <f t="shared" si="0"/>
        <v>506.15</v>
      </c>
      <c r="I5" s="150"/>
      <c r="J5" s="77">
        <v>1010.3</v>
      </c>
      <c r="K5" s="77">
        <f t="shared" si="1"/>
        <v>1516.4499999999998</v>
      </c>
      <c r="L5" s="77">
        <v>0</v>
      </c>
      <c r="M5" s="77">
        <f t="shared" si="2"/>
        <v>1516.4499999999998</v>
      </c>
      <c r="N5" s="165"/>
      <c r="O5" s="234"/>
      <c r="P5" s="236">
        <v>0</v>
      </c>
      <c r="Q5" s="237">
        <v>1516.45</v>
      </c>
    </row>
    <row r="6" spans="1:17" x14ac:dyDescent="0.3">
      <c r="C6" s="70"/>
      <c r="F6" s="64">
        <f>SUM(F3:F5)</f>
        <v>1570</v>
      </c>
      <c r="G6" s="77"/>
      <c r="H6" s="77">
        <f>SUM(H3:H5)</f>
        <v>2998.7000000000003</v>
      </c>
      <c r="I6" s="178"/>
      <c r="J6" s="77">
        <f>SUM(J3:J5)</f>
        <v>5168.38</v>
      </c>
      <c r="K6" s="77">
        <f>SUM(K3:K5)</f>
        <v>8167.08</v>
      </c>
      <c r="L6" s="6"/>
      <c r="M6" s="77">
        <f>SUM(M3:M5)</f>
        <v>4995.59</v>
      </c>
      <c r="O6" s="220"/>
      <c r="P6" s="225">
        <f>SUM(P3:P5)</f>
        <v>3479.1400000000003</v>
      </c>
      <c r="Q6" s="228">
        <f>SUM(Q3:Q5)</f>
        <v>1516.45</v>
      </c>
    </row>
    <row r="7" spans="1:17" x14ac:dyDescent="0.3">
      <c r="C7" s="70"/>
      <c r="F7" s="64"/>
      <c r="G7" s="266"/>
      <c r="H7" s="266"/>
      <c r="I7" s="267"/>
      <c r="J7" s="266"/>
      <c r="K7" s="266"/>
      <c r="L7" s="19"/>
      <c r="M7" s="266"/>
      <c r="O7" s="268"/>
      <c r="P7" s="269"/>
      <c r="Q7" s="270"/>
    </row>
    <row r="8" spans="1:17" x14ac:dyDescent="0.3">
      <c r="C8" s="70"/>
      <c r="F8" s="64"/>
      <c r="G8" s="266"/>
      <c r="H8" s="266"/>
      <c r="I8" s="267"/>
      <c r="J8" s="266"/>
      <c r="K8" s="266"/>
      <c r="L8" s="19"/>
      <c r="M8" s="266"/>
      <c r="O8" s="268"/>
      <c r="P8" s="269"/>
      <c r="Q8" s="270"/>
    </row>
    <row r="9" spans="1:17" ht="24" x14ac:dyDescent="0.3">
      <c r="D9" s="105" t="s">
        <v>494</v>
      </c>
      <c r="E9" s="64"/>
      <c r="F9" s="186">
        <v>35000</v>
      </c>
    </row>
    <row r="10" spans="1:17" ht="24" x14ac:dyDescent="0.3">
      <c r="D10" s="105" t="s">
        <v>490</v>
      </c>
      <c r="E10" s="64"/>
      <c r="F10" s="184">
        <v>18533</v>
      </c>
      <c r="G10" s="213"/>
      <c r="H10" s="261"/>
      <c r="J10" s="12"/>
    </row>
    <row r="11" spans="1:17" ht="24" x14ac:dyDescent="0.3">
      <c r="D11" s="105" t="s">
        <v>491</v>
      </c>
      <c r="E11" s="64"/>
      <c r="F11" s="186">
        <v>35398.03</v>
      </c>
      <c r="K11" s="12"/>
    </row>
    <row r="12" spans="1:17" x14ac:dyDescent="0.3">
      <c r="D12" s="262" t="s">
        <v>180</v>
      </c>
      <c r="E12" s="263"/>
      <c r="F12" s="264">
        <f>F11/F10</f>
        <v>1.91</v>
      </c>
    </row>
    <row r="13" spans="1:17" ht="24" x14ac:dyDescent="0.3">
      <c r="D13" s="262" t="s">
        <v>492</v>
      </c>
      <c r="E13" s="263"/>
      <c r="F13" s="265">
        <v>18728</v>
      </c>
    </row>
    <row r="14" spans="1:17" ht="24" x14ac:dyDescent="0.3">
      <c r="D14" s="262" t="s">
        <v>493</v>
      </c>
      <c r="E14" s="263"/>
      <c r="F14" s="264">
        <v>35770.480000000003</v>
      </c>
    </row>
  </sheetData>
  <autoFilter ref="A1:Q12"/>
  <hyperlinks>
    <hyperlink ref="C4" r:id="rId1"/>
    <hyperlink ref="C3" r:id="rId2"/>
    <hyperlink ref="C2" r:id="rId3"/>
    <hyperlink ref="C5" r:id="rId4"/>
  </hyperlinks>
  <pageMargins left="0.5" right="0.25" top="0" bottom="0.5" header="0.5" footer="0.25"/>
  <pageSetup scale="65" fitToWidth="0" fitToHeight="0" orientation="landscape" r:id="rId5"/>
  <headerFooter alignWithMargins="0">
    <oddFooter>&amp;LUpdated 11/29/2017 Subject to revision.&amp;CPage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4"/>
  <sheetViews>
    <sheetView workbookViewId="0">
      <pane ySplit="1" topLeftCell="A2" activePane="bottomLeft" state="frozen"/>
      <selection activeCell="T112" sqref="T112"/>
      <selection pane="bottomLeft" activeCell="B23" sqref="B23"/>
    </sheetView>
  </sheetViews>
  <sheetFormatPr defaultRowHeight="13.2" x14ac:dyDescent="0.25"/>
  <cols>
    <col min="1" max="1" width="5.88671875" style="16" customWidth="1"/>
    <col min="2" max="2" width="23.5546875" style="9" customWidth="1"/>
    <col min="3" max="3" width="10.109375" style="175" customWidth="1"/>
    <col min="4" max="4" width="10.6640625" customWidth="1"/>
  </cols>
  <sheetData>
    <row r="1" spans="1:21" ht="13.8" x14ac:dyDescent="0.25">
      <c r="A1" s="244" t="s">
        <v>468</v>
      </c>
      <c r="B1" s="245" t="s">
        <v>469</v>
      </c>
      <c r="C1" s="246" t="s">
        <v>470</v>
      </c>
      <c r="D1" s="247" t="s">
        <v>471</v>
      </c>
      <c r="E1" s="246" t="s">
        <v>472</v>
      </c>
      <c r="F1" s="246" t="s">
        <v>471</v>
      </c>
      <c r="G1" s="246" t="s">
        <v>472</v>
      </c>
      <c r="H1" s="246" t="s">
        <v>471</v>
      </c>
      <c r="I1" s="246" t="s">
        <v>472</v>
      </c>
      <c r="J1" s="246" t="s">
        <v>471</v>
      </c>
      <c r="K1" s="246" t="s">
        <v>472</v>
      </c>
      <c r="L1" s="246" t="s">
        <v>471</v>
      </c>
      <c r="M1" s="246" t="s">
        <v>472</v>
      </c>
      <c r="N1" s="246" t="s">
        <v>471</v>
      </c>
      <c r="O1" s="246" t="s">
        <v>472</v>
      </c>
      <c r="P1" s="246" t="s">
        <v>471</v>
      </c>
      <c r="Q1" s="246" t="s">
        <v>472</v>
      </c>
      <c r="R1" s="246" t="s">
        <v>471</v>
      </c>
      <c r="S1" s="246" t="s">
        <v>472</v>
      </c>
      <c r="T1" s="246" t="s">
        <v>471</v>
      </c>
      <c r="U1" s="246" t="s">
        <v>472</v>
      </c>
    </row>
    <row r="2" spans="1:21" ht="72" x14ac:dyDescent="0.25">
      <c r="A2" s="64">
        <v>1</v>
      </c>
      <c r="B2" s="65" t="s">
        <v>503</v>
      </c>
      <c r="C2" s="191">
        <f t="shared" ref="C2:C3" si="0">SUM(E2)+G2+I2+K2+M2+O2+Q2+S2+U2</f>
        <v>366.4</v>
      </c>
      <c r="D2" s="238" t="s">
        <v>495</v>
      </c>
      <c r="E2" s="202">
        <v>50</v>
      </c>
      <c r="F2" s="241" t="s">
        <v>496</v>
      </c>
      <c r="G2" s="240">
        <v>316.39999999999998</v>
      </c>
      <c r="H2" s="242"/>
      <c r="I2" s="239"/>
      <c r="J2" s="248"/>
      <c r="K2" s="249"/>
      <c r="L2" s="252"/>
      <c r="M2" s="253"/>
      <c r="N2" s="207"/>
      <c r="O2" s="208"/>
      <c r="P2" s="256"/>
      <c r="Q2" s="257"/>
      <c r="R2" s="259"/>
      <c r="S2" s="260"/>
      <c r="T2" s="205"/>
      <c r="U2" s="206"/>
    </row>
    <row r="3" spans="1:21" ht="41.4" x14ac:dyDescent="0.25">
      <c r="A3" s="64">
        <v>2</v>
      </c>
      <c r="B3" s="65" t="s">
        <v>504</v>
      </c>
      <c r="C3" s="191">
        <f t="shared" si="0"/>
        <v>590</v>
      </c>
      <c r="D3" s="238" t="s">
        <v>500</v>
      </c>
      <c r="E3" s="202">
        <v>400</v>
      </c>
      <c r="F3" s="241" t="s">
        <v>501</v>
      </c>
      <c r="G3" s="240">
        <v>190</v>
      </c>
      <c r="H3" s="243"/>
      <c r="I3" s="239"/>
      <c r="J3" s="250"/>
      <c r="K3" s="249"/>
      <c r="L3" s="254"/>
      <c r="M3" s="253"/>
      <c r="N3" s="255"/>
      <c r="O3" s="208"/>
      <c r="P3" s="258"/>
      <c r="Q3" s="257"/>
      <c r="R3" s="259"/>
      <c r="S3" s="260"/>
      <c r="T3" s="205"/>
      <c r="U3" s="206"/>
    </row>
    <row r="4" spans="1:21" ht="82.2" x14ac:dyDescent="0.25">
      <c r="A4" s="64">
        <v>3</v>
      </c>
      <c r="B4" s="65" t="s">
        <v>505</v>
      </c>
      <c r="C4" s="191">
        <f t="shared" ref="C4" si="1">SUM(E4)+G4+I4+K4+M4+O4+Q4+S4+U4</f>
        <v>2581.4900000000002</v>
      </c>
      <c r="D4" s="238" t="s">
        <v>487</v>
      </c>
      <c r="E4" s="202">
        <v>250.04</v>
      </c>
      <c r="F4" s="241" t="s">
        <v>489</v>
      </c>
      <c r="G4" s="240">
        <v>350</v>
      </c>
      <c r="H4" s="243" t="s">
        <v>497</v>
      </c>
      <c r="I4" s="239">
        <v>773.4</v>
      </c>
      <c r="J4" s="251" t="s">
        <v>498</v>
      </c>
      <c r="K4" s="249">
        <v>1055.4000000000001</v>
      </c>
      <c r="L4" s="254" t="s">
        <v>499</v>
      </c>
      <c r="M4" s="253">
        <v>343.65</v>
      </c>
      <c r="N4" s="255" t="s">
        <v>502</v>
      </c>
      <c r="O4" s="208">
        <v>-191</v>
      </c>
      <c r="P4" s="256"/>
      <c r="Q4" s="257"/>
      <c r="R4" s="259"/>
      <c r="S4" s="260"/>
      <c r="T4" s="205"/>
      <c r="U4" s="206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Q9"/>
  <sheetViews>
    <sheetView view="pageBreakPreview" zoomScaleNormal="95" zoomScaleSheetLayoutView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9" sqref="C9"/>
    </sheetView>
  </sheetViews>
  <sheetFormatPr defaultColWidth="9.109375" defaultRowHeight="17.399999999999999" x14ac:dyDescent="0.3"/>
  <cols>
    <col min="1" max="1" width="5.88671875" style="16" customWidth="1"/>
    <col min="2" max="2" width="21.88671875" style="9" customWidth="1"/>
    <col min="3" max="3" width="32.88671875" style="9" bestFit="1" customWidth="1"/>
    <col min="4" max="4" width="23.44140625" style="187" customWidth="1"/>
    <col min="5" max="5" width="5.5546875" style="16" hidden="1" customWidth="1"/>
    <col min="6" max="6" width="11.5546875" style="179" customWidth="1"/>
    <col min="7" max="7" width="8.88671875" style="9" customWidth="1"/>
    <col min="8" max="8" width="12.44140625" style="9" customWidth="1"/>
    <col min="9" max="9" width="2" style="9" customWidth="1"/>
    <col min="10" max="10" width="12.33203125" style="9" customWidth="1"/>
    <col min="11" max="11" width="12.44140625" style="9" customWidth="1"/>
    <col min="12" max="12" width="11.44140625" style="9" customWidth="1"/>
    <col min="13" max="13" width="15.88671875" style="9" customWidth="1"/>
    <col min="14" max="14" width="2" style="173" hidden="1" customWidth="1"/>
    <col min="15" max="15" width="2" style="16" customWidth="1"/>
    <col min="16" max="16" width="12.44140625" style="226" customWidth="1"/>
    <col min="17" max="17" width="12.33203125" style="223" customWidth="1"/>
    <col min="18" max="18" width="3.33203125" style="9" customWidth="1"/>
    <col min="19" max="16384" width="9.109375" style="9"/>
  </cols>
  <sheetData>
    <row r="1" spans="1:17" s="177" customFormat="1" ht="102.6" x14ac:dyDescent="0.25">
      <c r="A1" s="180"/>
      <c r="B1" s="180" t="s">
        <v>0</v>
      </c>
      <c r="C1" s="180" t="s">
        <v>329</v>
      </c>
      <c r="D1" s="181" t="s">
        <v>1</v>
      </c>
      <c r="E1" s="180" t="s">
        <v>460</v>
      </c>
      <c r="F1" s="180" t="s">
        <v>462</v>
      </c>
      <c r="G1" s="181" t="s">
        <v>177</v>
      </c>
      <c r="H1" s="182" t="s">
        <v>212</v>
      </c>
      <c r="I1" s="182"/>
      <c r="J1" s="182" t="s">
        <v>463</v>
      </c>
      <c r="K1" s="181" t="s">
        <v>461</v>
      </c>
      <c r="L1" s="181" t="s">
        <v>4</v>
      </c>
      <c r="M1" s="181" t="s">
        <v>467</v>
      </c>
      <c r="N1" s="183" t="s">
        <v>51</v>
      </c>
      <c r="O1" s="218" t="s">
        <v>465</v>
      </c>
      <c r="P1" s="221" t="s">
        <v>480</v>
      </c>
      <c r="Q1" s="222" t="s">
        <v>464</v>
      </c>
    </row>
    <row r="2" spans="1:17" s="14" customFormat="1" x14ac:dyDescent="0.3">
      <c r="A2" s="64">
        <v>1</v>
      </c>
      <c r="B2" s="65" t="s">
        <v>503</v>
      </c>
      <c r="C2" s="174" t="s">
        <v>506</v>
      </c>
      <c r="D2" s="105" t="s">
        <v>509</v>
      </c>
      <c r="E2" s="64"/>
      <c r="F2" s="64">
        <v>940</v>
      </c>
      <c r="G2" s="176">
        <v>1.46</v>
      </c>
      <c r="H2" s="99">
        <f t="shared" ref="H2:H3" si="0">(F2*G2)</f>
        <v>1372.3999999999999</v>
      </c>
      <c r="I2" s="150"/>
      <c r="J2" s="77">
        <v>1387.85</v>
      </c>
      <c r="K2" s="77">
        <f t="shared" ref="K2" si="1">SUM(H2+J2)</f>
        <v>2760.25</v>
      </c>
      <c r="L2" s="100"/>
      <c r="M2" s="77">
        <f t="shared" ref="M2:M3" si="2">SUM(K2-L2)</f>
        <v>2760.25</v>
      </c>
      <c r="N2" s="165"/>
      <c r="O2" s="219" t="s">
        <v>466</v>
      </c>
      <c r="P2" s="224">
        <v>2760.25</v>
      </c>
      <c r="Q2" s="228"/>
    </row>
    <row r="3" spans="1:17" s="163" customFormat="1" x14ac:dyDescent="0.3">
      <c r="A3" s="64">
        <f t="shared" ref="A3" si="3">A2+1</f>
        <v>2</v>
      </c>
      <c r="B3" s="65" t="s">
        <v>504</v>
      </c>
      <c r="C3" s="174" t="s">
        <v>507</v>
      </c>
      <c r="D3" s="105" t="s">
        <v>509</v>
      </c>
      <c r="E3" s="64"/>
      <c r="F3" s="64">
        <v>290</v>
      </c>
      <c r="G3" s="176">
        <v>1.46</v>
      </c>
      <c r="H3" s="99">
        <f t="shared" si="0"/>
        <v>423.4</v>
      </c>
      <c r="I3" s="150"/>
      <c r="J3" s="77">
        <v>1837.895421587476</v>
      </c>
      <c r="K3" s="77">
        <f t="shared" ref="K3" si="4">SUM(H3+J3)</f>
        <v>2261.2954215874761</v>
      </c>
      <c r="L3" s="77">
        <v>1487.14</v>
      </c>
      <c r="M3" s="77">
        <f t="shared" si="2"/>
        <v>774.15542158747598</v>
      </c>
      <c r="N3" s="165"/>
      <c r="O3" s="219" t="s">
        <v>481</v>
      </c>
      <c r="P3" s="224">
        <v>774.16</v>
      </c>
      <c r="Q3" s="228"/>
    </row>
    <row r="4" spans="1:17" s="14" customFormat="1" x14ac:dyDescent="0.3">
      <c r="A4" s="64">
        <v>3</v>
      </c>
      <c r="B4" s="65" t="s">
        <v>505</v>
      </c>
      <c r="C4" s="174" t="s">
        <v>508</v>
      </c>
      <c r="D4" s="105" t="s">
        <v>509</v>
      </c>
      <c r="E4" s="64"/>
      <c r="F4" s="64">
        <v>390</v>
      </c>
      <c r="G4" s="176">
        <v>1.46</v>
      </c>
      <c r="H4" s="99">
        <f t="shared" ref="H4" si="5">(F4*G4)</f>
        <v>569.4</v>
      </c>
      <c r="I4" s="150"/>
      <c r="J4" s="77">
        <v>3586.3480252677837</v>
      </c>
      <c r="K4" s="77">
        <f t="shared" ref="K4" si="6">SUM(H4+J4)</f>
        <v>4155.7480252677833</v>
      </c>
      <c r="L4" s="77">
        <v>771.83</v>
      </c>
      <c r="M4" s="77">
        <f t="shared" ref="M4" si="7">SUM(K4-L4)</f>
        <v>3383.9180252677834</v>
      </c>
      <c r="N4" s="165"/>
      <c r="O4" s="219" t="s">
        <v>481</v>
      </c>
      <c r="P4" s="224">
        <v>3383.92</v>
      </c>
      <c r="Q4" s="228"/>
    </row>
    <row r="5" spans="1:17" x14ac:dyDescent="0.3">
      <c r="C5" s="70"/>
      <c r="F5" s="64">
        <f>SUM(F2:F4)</f>
        <v>1620</v>
      </c>
      <c r="G5" s="77"/>
      <c r="H5" s="77">
        <f>SUM(H2:H4)</f>
        <v>2365.1999999999998</v>
      </c>
      <c r="I5" s="178"/>
      <c r="J5" s="77">
        <f>SUM(J2:J4)</f>
        <v>6812.0934468552596</v>
      </c>
      <c r="K5" s="77">
        <f>SUM(K2:K4)</f>
        <v>9177.2934468552594</v>
      </c>
      <c r="L5" s="6"/>
      <c r="M5" s="77">
        <f>SUM(M2:M4)</f>
        <v>6918.3234468552591</v>
      </c>
      <c r="O5" s="220"/>
      <c r="P5" s="225">
        <f>SUM(P2:P4)</f>
        <v>6918.33</v>
      </c>
      <c r="Q5" s="228">
        <f>SUM(Q2:Q4)</f>
        <v>0</v>
      </c>
    </row>
    <row r="7" spans="1:17" x14ac:dyDescent="0.3">
      <c r="D7" s="105" t="s">
        <v>178</v>
      </c>
      <c r="E7" s="64"/>
      <c r="F7" s="184">
        <v>20810</v>
      </c>
      <c r="G7" s="213"/>
      <c r="J7" s="12"/>
    </row>
    <row r="8" spans="1:17" ht="24" x14ac:dyDescent="0.3">
      <c r="D8" s="105" t="s">
        <v>179</v>
      </c>
      <c r="E8" s="64"/>
      <c r="F8" s="186">
        <v>30382.6</v>
      </c>
      <c r="K8" s="12"/>
    </row>
    <row r="9" spans="1:17" x14ac:dyDescent="0.3">
      <c r="D9" s="105" t="s">
        <v>180</v>
      </c>
      <c r="E9" s="64"/>
      <c r="F9" s="185">
        <f>F8/F7</f>
        <v>1.46</v>
      </c>
    </row>
  </sheetData>
  <autoFilter ref="A1:Q9"/>
  <sortState ref="A2:M124">
    <sortCondition ref="B2:B124"/>
  </sortState>
  <hyperlinks>
    <hyperlink ref="C4" r:id="rId1"/>
    <hyperlink ref="C3" r:id="rId2"/>
    <hyperlink ref="C2" r:id="rId3"/>
  </hyperlinks>
  <pageMargins left="0" right="0" top="0" bottom="0.5" header="0.5" footer="0.25"/>
  <pageSetup scale="65" fitToWidth="0" fitToHeight="0" orientation="landscape" r:id="rId4"/>
  <headerFooter alignWithMargins="0">
    <oddFooter>&amp;LUpdated 11/29/2017 Subject to revision.&amp;CPage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U4"/>
  <sheetViews>
    <sheetView workbookViewId="0">
      <pane ySplit="1" topLeftCell="A2" activePane="bottomLeft" state="frozen"/>
      <selection activeCell="T112" sqref="T112"/>
      <selection pane="bottomLeft" activeCell="J21" sqref="J21"/>
    </sheetView>
  </sheetViews>
  <sheetFormatPr defaultRowHeight="13.2" x14ac:dyDescent="0.25"/>
  <cols>
    <col min="1" max="1" width="5.88671875" style="16" customWidth="1"/>
    <col min="2" max="2" width="21.88671875" style="9" customWidth="1"/>
    <col min="3" max="3" width="10.109375" style="175" customWidth="1"/>
    <col min="4" max="4" width="10.6640625" customWidth="1"/>
  </cols>
  <sheetData>
    <row r="1" spans="1:21" ht="13.8" x14ac:dyDescent="0.25">
      <c r="A1" s="188" t="s">
        <v>468</v>
      </c>
      <c r="B1" s="192" t="s">
        <v>469</v>
      </c>
      <c r="C1" s="189" t="s">
        <v>470</v>
      </c>
      <c r="D1" s="193" t="s">
        <v>471</v>
      </c>
      <c r="E1" s="189" t="s">
        <v>472</v>
      </c>
      <c r="F1" s="189" t="s">
        <v>471</v>
      </c>
      <c r="G1" s="189" t="s">
        <v>472</v>
      </c>
      <c r="H1" s="189" t="s">
        <v>471</v>
      </c>
      <c r="I1" s="189" t="s">
        <v>472</v>
      </c>
      <c r="J1" s="189" t="s">
        <v>471</v>
      </c>
      <c r="K1" s="189" t="s">
        <v>472</v>
      </c>
      <c r="L1" s="189" t="s">
        <v>471</v>
      </c>
      <c r="M1" s="189" t="s">
        <v>472</v>
      </c>
      <c r="N1" s="189" t="s">
        <v>471</v>
      </c>
      <c r="O1" s="189" t="s">
        <v>472</v>
      </c>
      <c r="P1" s="189" t="s">
        <v>471</v>
      </c>
      <c r="Q1" s="189" t="s">
        <v>472</v>
      </c>
      <c r="R1" s="189" t="s">
        <v>471</v>
      </c>
      <c r="S1" s="189" t="s">
        <v>472</v>
      </c>
      <c r="T1" s="189" t="s">
        <v>471</v>
      </c>
      <c r="U1" s="189" t="s">
        <v>472</v>
      </c>
    </row>
    <row r="2" spans="1:21" x14ac:dyDescent="0.25">
      <c r="A2" s="64">
        <v>1</v>
      </c>
      <c r="B2" s="65" t="s">
        <v>503</v>
      </c>
      <c r="C2" s="191">
        <f t="shared" ref="C2:C3" si="0">SUM(E2)+G2+I2+K2+M2+O2+Q2+S2+U2</f>
        <v>0</v>
      </c>
      <c r="D2" s="211"/>
      <c r="E2" s="190"/>
      <c r="F2" s="197"/>
      <c r="G2" s="198"/>
      <c r="H2" s="199"/>
      <c r="I2" s="200"/>
      <c r="J2" s="201"/>
      <c r="K2" s="202"/>
      <c r="L2" s="203"/>
      <c r="M2" s="204"/>
      <c r="N2" s="195"/>
      <c r="O2" s="196"/>
      <c r="P2" s="205"/>
      <c r="Q2" s="206"/>
      <c r="R2" s="207"/>
      <c r="S2" s="208"/>
      <c r="T2" s="209"/>
      <c r="U2" s="210"/>
    </row>
    <row r="3" spans="1:21" ht="61.8" x14ac:dyDescent="0.25">
      <c r="A3" s="64">
        <v>2</v>
      </c>
      <c r="B3" s="65" t="s">
        <v>504</v>
      </c>
      <c r="C3" s="191">
        <f t="shared" si="0"/>
        <v>1487.1399999999999</v>
      </c>
      <c r="D3" s="211" t="s">
        <v>473</v>
      </c>
      <c r="E3" s="190">
        <v>100</v>
      </c>
      <c r="F3" s="212" t="s">
        <v>474</v>
      </c>
      <c r="G3" s="198">
        <v>181.86</v>
      </c>
      <c r="H3" s="214" t="s">
        <v>476</v>
      </c>
      <c r="I3" s="200">
        <v>65.5</v>
      </c>
      <c r="J3" s="217" t="s">
        <v>477</v>
      </c>
      <c r="K3" s="202">
        <v>297.70999999999998</v>
      </c>
      <c r="L3" s="215" t="s">
        <v>478</v>
      </c>
      <c r="M3" s="204">
        <v>560</v>
      </c>
      <c r="N3" s="216" t="s">
        <v>479</v>
      </c>
      <c r="O3" s="196">
        <v>137.30000000000001</v>
      </c>
      <c r="P3" s="227" t="s">
        <v>482</v>
      </c>
      <c r="Q3" s="206">
        <v>144.77000000000001</v>
      </c>
      <c r="R3" s="207"/>
      <c r="S3" s="208"/>
      <c r="T3" s="209"/>
      <c r="U3" s="210"/>
    </row>
    <row r="4" spans="1:21" ht="66" customHeight="1" x14ac:dyDescent="0.25">
      <c r="A4" s="64">
        <v>3</v>
      </c>
      <c r="B4" s="65" t="s">
        <v>505</v>
      </c>
      <c r="C4" s="191">
        <f t="shared" ref="C4" si="1">SUM(E4)+G4+I4+K4+M4+O4+Q4+S4+U4</f>
        <v>771.82999999999993</v>
      </c>
      <c r="D4" s="194" t="s">
        <v>510</v>
      </c>
      <c r="E4" s="190">
        <v>510</v>
      </c>
      <c r="F4" s="212" t="s">
        <v>475</v>
      </c>
      <c r="G4" s="198">
        <v>261.83</v>
      </c>
      <c r="H4" s="199"/>
      <c r="I4" s="200"/>
      <c r="J4" s="201"/>
      <c r="K4" s="202"/>
      <c r="L4" s="203"/>
      <c r="M4" s="204"/>
      <c r="N4" s="195"/>
      <c r="O4" s="196"/>
      <c r="P4" s="205"/>
      <c r="Q4" s="206"/>
      <c r="R4" s="207"/>
      <c r="S4" s="208"/>
      <c r="T4" s="209"/>
      <c r="U4" s="210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P105"/>
  <sheetViews>
    <sheetView view="pageBreakPreview" zoomScaleNormal="100" zoomScaleSheetLayoutView="100" workbookViewId="0">
      <pane xSplit="2" ySplit="1" topLeftCell="C53" activePane="bottomRight" state="frozen"/>
      <selection activeCell="E1" sqref="E1"/>
      <selection pane="topRight" activeCell="E1" sqref="E1"/>
      <selection pane="bottomLeft" activeCell="E1" sqref="E1"/>
      <selection pane="bottomRight" activeCell="E1" sqref="E1"/>
    </sheetView>
  </sheetViews>
  <sheetFormatPr defaultColWidth="9.109375" defaultRowHeight="17.399999999999999" x14ac:dyDescent="0.3"/>
  <cols>
    <col min="1" max="1" width="5.88671875" style="16" customWidth="1"/>
    <col min="2" max="3" width="26.44140625" style="9" customWidth="1"/>
    <col min="4" max="4" width="32.109375" style="9" customWidth="1"/>
    <col min="5" max="5" width="5.5546875" style="16" customWidth="1"/>
    <col min="6" max="6" width="9.44140625" style="9" customWidth="1"/>
    <col min="7" max="7" width="10.5546875" style="9" customWidth="1"/>
    <col min="8" max="8" width="10.109375" style="9" customWidth="1"/>
    <col min="9" max="9" width="2" style="9" customWidth="1"/>
    <col min="10" max="10" width="10.88671875" style="9" customWidth="1"/>
    <col min="11" max="13" width="11.88671875" style="9" customWidth="1"/>
    <col min="14" max="14" width="26.109375" style="173" customWidth="1"/>
    <col min="15" max="15" width="54.5546875" style="9" customWidth="1"/>
    <col min="16" max="16" width="9.109375" style="9"/>
    <col min="17" max="17" width="10.44140625" style="9" bestFit="1" customWidth="1"/>
    <col min="18" max="16384" width="9.109375" style="9"/>
  </cols>
  <sheetData>
    <row r="1" spans="1:16" s="4" customFormat="1" ht="81" x14ac:dyDescent="0.25">
      <c r="A1" s="145"/>
      <c r="B1" s="145" t="s">
        <v>0</v>
      </c>
      <c r="C1" s="145" t="s">
        <v>329</v>
      </c>
      <c r="D1" s="145" t="s">
        <v>1</v>
      </c>
      <c r="E1" s="146" t="s">
        <v>325</v>
      </c>
      <c r="F1" s="147" t="s">
        <v>326</v>
      </c>
      <c r="G1" s="147" t="s">
        <v>177</v>
      </c>
      <c r="H1" s="148" t="s">
        <v>212</v>
      </c>
      <c r="I1" s="149"/>
      <c r="J1" s="147" t="s">
        <v>327</v>
      </c>
      <c r="K1" s="147" t="s">
        <v>216</v>
      </c>
      <c r="L1" s="147" t="s">
        <v>4</v>
      </c>
      <c r="M1" s="147" t="s">
        <v>5</v>
      </c>
      <c r="N1" s="164" t="s">
        <v>51</v>
      </c>
      <c r="O1" s="145" t="s">
        <v>8</v>
      </c>
    </row>
    <row r="2" spans="1:16" s="14" customFormat="1" x14ac:dyDescent="0.3">
      <c r="A2" s="64">
        <v>1</v>
      </c>
      <c r="B2" s="65" t="s">
        <v>10</v>
      </c>
      <c r="C2" s="65" t="s">
        <v>344</v>
      </c>
      <c r="D2" s="65" t="s">
        <v>11</v>
      </c>
      <c r="E2" s="64"/>
      <c r="F2" s="64">
        <v>325</v>
      </c>
      <c r="G2" s="84">
        <f t="shared" ref="G2:G33" si="0">$F$87</f>
        <v>1</v>
      </c>
      <c r="H2" s="99">
        <f t="shared" ref="H2:H35" si="1">F2*G2</f>
        <v>325</v>
      </c>
      <c r="I2" s="150"/>
      <c r="J2" s="77">
        <v>2.9799999999997908</v>
      </c>
      <c r="K2" s="77">
        <f t="shared" ref="K2:K35" si="2">J2+H2</f>
        <v>327.97999999999979</v>
      </c>
      <c r="L2" s="77"/>
      <c r="M2" s="77">
        <f t="shared" ref="M2:M35" si="3">K2-L2</f>
        <v>327.97999999999979</v>
      </c>
      <c r="N2" s="165">
        <f>M2</f>
        <v>327.97999999999979</v>
      </c>
      <c r="O2" s="105"/>
      <c r="P2" s="163"/>
    </row>
    <row r="3" spans="1:16" s="14" customFormat="1" x14ac:dyDescent="0.3">
      <c r="A3" s="64">
        <f>A2+1</f>
        <v>2</v>
      </c>
      <c r="B3" s="65" t="s">
        <v>15</v>
      </c>
      <c r="C3" s="65" t="s">
        <v>345</v>
      </c>
      <c r="D3" s="65" t="s">
        <v>16</v>
      </c>
      <c r="E3" s="64"/>
      <c r="F3" s="64"/>
      <c r="G3" s="84">
        <f t="shared" si="0"/>
        <v>1</v>
      </c>
      <c r="H3" s="99">
        <f t="shared" si="1"/>
        <v>0</v>
      </c>
      <c r="I3" s="150"/>
      <c r="J3" s="77">
        <v>96.8</v>
      </c>
      <c r="K3" s="77">
        <f t="shared" si="2"/>
        <v>96.8</v>
      </c>
      <c r="L3" s="77"/>
      <c r="M3" s="77">
        <f t="shared" si="3"/>
        <v>96.8</v>
      </c>
      <c r="N3" s="165"/>
      <c r="O3" s="105"/>
    </row>
    <row r="4" spans="1:16" s="14" customFormat="1" x14ac:dyDescent="0.3">
      <c r="A4" s="64">
        <f t="shared" ref="A4:A67" si="4">A3+1</f>
        <v>3</v>
      </c>
      <c r="B4" s="65" t="s">
        <v>17</v>
      </c>
      <c r="C4" s="65" t="s">
        <v>346</v>
      </c>
      <c r="D4" s="65" t="s">
        <v>11</v>
      </c>
      <c r="E4" s="64"/>
      <c r="F4" s="64">
        <v>249</v>
      </c>
      <c r="G4" s="84">
        <f t="shared" si="0"/>
        <v>1</v>
      </c>
      <c r="H4" s="99">
        <f t="shared" si="1"/>
        <v>249</v>
      </c>
      <c r="I4" s="150"/>
      <c r="J4" s="77">
        <v>934.78</v>
      </c>
      <c r="K4" s="77">
        <f t="shared" si="2"/>
        <v>1183.78</v>
      </c>
      <c r="L4" s="77"/>
      <c r="M4" s="77">
        <f t="shared" si="3"/>
        <v>1183.78</v>
      </c>
      <c r="N4" s="165">
        <f>M4</f>
        <v>1183.78</v>
      </c>
      <c r="O4" s="65"/>
      <c r="P4" s="163"/>
    </row>
    <row r="5" spans="1:16" s="14" customFormat="1" x14ac:dyDescent="0.3">
      <c r="A5" s="64">
        <f t="shared" si="4"/>
        <v>4</v>
      </c>
      <c r="B5" s="65" t="s">
        <v>20</v>
      </c>
      <c r="C5" s="65" t="s">
        <v>347</v>
      </c>
      <c r="D5" s="65" t="s">
        <v>21</v>
      </c>
      <c r="E5" s="64"/>
      <c r="F5" s="64">
        <v>322</v>
      </c>
      <c r="G5" s="84">
        <f t="shared" si="0"/>
        <v>1</v>
      </c>
      <c r="H5" s="99">
        <f t="shared" si="1"/>
        <v>322</v>
      </c>
      <c r="I5" s="150"/>
      <c r="J5" s="77">
        <v>70.289999999999964</v>
      </c>
      <c r="K5" s="77">
        <f>J5+H5+500</f>
        <v>892.29</v>
      </c>
      <c r="L5" s="77"/>
      <c r="M5" s="77">
        <f t="shared" si="3"/>
        <v>892.29</v>
      </c>
      <c r="N5" s="165">
        <f>M5</f>
        <v>892.29</v>
      </c>
      <c r="O5" s="65" t="s">
        <v>455</v>
      </c>
    </row>
    <row r="6" spans="1:16" s="14" customFormat="1" x14ac:dyDescent="0.3">
      <c r="A6" s="64">
        <f t="shared" si="4"/>
        <v>5</v>
      </c>
      <c r="B6" s="65" t="s">
        <v>26</v>
      </c>
      <c r="C6" s="65" t="s">
        <v>348</v>
      </c>
      <c r="D6" s="65" t="s">
        <v>11</v>
      </c>
      <c r="E6" s="64"/>
      <c r="F6" s="64"/>
      <c r="G6" s="84">
        <f t="shared" si="0"/>
        <v>1</v>
      </c>
      <c r="H6" s="99">
        <f t="shared" si="1"/>
        <v>0</v>
      </c>
      <c r="I6" s="150"/>
      <c r="J6" s="77">
        <v>707.95</v>
      </c>
      <c r="K6" s="77">
        <f t="shared" si="2"/>
        <v>707.95</v>
      </c>
      <c r="L6" s="77">
        <v>707.95</v>
      </c>
      <c r="M6" s="77">
        <f t="shared" si="3"/>
        <v>0</v>
      </c>
      <c r="N6" s="165">
        <f>M6</f>
        <v>0</v>
      </c>
      <c r="O6" s="65" t="s">
        <v>445</v>
      </c>
      <c r="P6" s="163"/>
    </row>
    <row r="7" spans="1:16" s="14" customFormat="1" x14ac:dyDescent="0.3">
      <c r="A7" s="64">
        <f t="shared" si="4"/>
        <v>6</v>
      </c>
      <c r="B7" s="65" t="s">
        <v>31</v>
      </c>
      <c r="C7" s="65" t="s">
        <v>349</v>
      </c>
      <c r="D7" s="65" t="s">
        <v>32</v>
      </c>
      <c r="E7" s="64"/>
      <c r="F7" s="64">
        <v>247</v>
      </c>
      <c r="G7" s="84">
        <f t="shared" si="0"/>
        <v>1</v>
      </c>
      <c r="H7" s="99">
        <f t="shared" si="1"/>
        <v>247</v>
      </c>
      <c r="I7" s="150"/>
      <c r="J7" s="77">
        <v>42.82000000000005</v>
      </c>
      <c r="K7" s="77">
        <f t="shared" si="2"/>
        <v>289.82000000000005</v>
      </c>
      <c r="L7" s="77"/>
      <c r="M7" s="77">
        <f t="shared" si="3"/>
        <v>289.82000000000005</v>
      </c>
      <c r="N7" s="165">
        <f>M7</f>
        <v>289.82000000000005</v>
      </c>
      <c r="O7" s="105"/>
    </row>
    <row r="8" spans="1:16" s="14" customFormat="1" x14ac:dyDescent="0.3">
      <c r="A8" s="64">
        <f t="shared" si="4"/>
        <v>7</v>
      </c>
      <c r="B8" s="65" t="s">
        <v>33</v>
      </c>
      <c r="C8" s="65" t="s">
        <v>350</v>
      </c>
      <c r="D8" s="65" t="s">
        <v>21</v>
      </c>
      <c r="E8" s="64"/>
      <c r="F8" s="64">
        <v>579</v>
      </c>
      <c r="G8" s="84">
        <f t="shared" si="0"/>
        <v>1</v>
      </c>
      <c r="H8" s="99">
        <f t="shared" si="1"/>
        <v>579</v>
      </c>
      <c r="I8" s="150"/>
      <c r="J8" s="77">
        <v>1176.0999999999999</v>
      </c>
      <c r="K8" s="77">
        <f t="shared" si="2"/>
        <v>1755.1</v>
      </c>
      <c r="L8" s="77">
        <v>149.85</v>
      </c>
      <c r="M8" s="77">
        <f t="shared" si="3"/>
        <v>1605.25</v>
      </c>
      <c r="N8" s="165">
        <f>M8</f>
        <v>1605.25</v>
      </c>
      <c r="O8" s="65" t="s">
        <v>434</v>
      </c>
    </row>
    <row r="9" spans="1:16" s="14" customFormat="1" x14ac:dyDescent="0.3">
      <c r="A9" s="64">
        <f t="shared" si="4"/>
        <v>8</v>
      </c>
      <c r="B9" s="65" t="s">
        <v>34</v>
      </c>
      <c r="C9" s="65" t="s">
        <v>351</v>
      </c>
      <c r="D9" s="65" t="s">
        <v>35</v>
      </c>
      <c r="E9" s="64"/>
      <c r="F9" s="64"/>
      <c r="G9" s="84">
        <f t="shared" si="0"/>
        <v>1</v>
      </c>
      <c r="H9" s="99">
        <f t="shared" si="1"/>
        <v>0</v>
      </c>
      <c r="I9" s="150"/>
      <c r="J9" s="77">
        <v>147.46</v>
      </c>
      <c r="K9" s="77">
        <f t="shared" si="2"/>
        <v>147.46</v>
      </c>
      <c r="L9" s="77"/>
      <c r="M9" s="77">
        <f t="shared" si="3"/>
        <v>147.46</v>
      </c>
      <c r="N9" s="165"/>
      <c r="O9" s="105"/>
    </row>
    <row r="10" spans="1:16" s="14" customFormat="1" x14ac:dyDescent="0.3">
      <c r="A10" s="64">
        <f t="shared" si="4"/>
        <v>9</v>
      </c>
      <c r="B10" s="65" t="s">
        <v>37</v>
      </c>
      <c r="C10" s="65" t="s">
        <v>352</v>
      </c>
      <c r="D10" s="65" t="s">
        <v>14</v>
      </c>
      <c r="E10" s="64"/>
      <c r="F10" s="64">
        <v>207</v>
      </c>
      <c r="G10" s="84">
        <f t="shared" si="0"/>
        <v>1</v>
      </c>
      <c r="H10" s="99">
        <f t="shared" si="1"/>
        <v>207</v>
      </c>
      <c r="I10" s="150"/>
      <c r="J10" s="77">
        <v>439.05</v>
      </c>
      <c r="K10" s="77">
        <f t="shared" si="2"/>
        <v>646.04999999999995</v>
      </c>
      <c r="L10" s="77">
        <v>646.04999999999995</v>
      </c>
      <c r="M10" s="77">
        <f t="shared" si="3"/>
        <v>0</v>
      </c>
      <c r="N10" s="165">
        <f>M10</f>
        <v>0</v>
      </c>
      <c r="O10" s="105" t="s">
        <v>456</v>
      </c>
    </row>
    <row r="11" spans="1:16" s="14" customFormat="1" x14ac:dyDescent="0.3">
      <c r="A11" s="64">
        <f t="shared" si="4"/>
        <v>10</v>
      </c>
      <c r="B11" s="65" t="s">
        <v>42</v>
      </c>
      <c r="C11" s="65" t="s">
        <v>353</v>
      </c>
      <c r="D11" s="65" t="s">
        <v>43</v>
      </c>
      <c r="E11" s="64"/>
      <c r="F11" s="64">
        <v>250</v>
      </c>
      <c r="G11" s="84">
        <f t="shared" si="0"/>
        <v>1</v>
      </c>
      <c r="H11" s="99">
        <f t="shared" si="1"/>
        <v>250</v>
      </c>
      <c r="I11" s="150"/>
      <c r="J11" s="77">
        <v>309.14999999999998</v>
      </c>
      <c r="K11" s="77">
        <f t="shared" si="2"/>
        <v>559.15</v>
      </c>
      <c r="L11" s="77"/>
      <c r="M11" s="77">
        <f t="shared" si="3"/>
        <v>559.15</v>
      </c>
      <c r="N11" s="165">
        <f>M11</f>
        <v>559.15</v>
      </c>
      <c r="O11" s="65"/>
    </row>
    <row r="12" spans="1:16" s="14" customFormat="1" x14ac:dyDescent="0.3">
      <c r="A12" s="64">
        <f t="shared" si="4"/>
        <v>11</v>
      </c>
      <c r="B12" s="65" t="s">
        <v>49</v>
      </c>
      <c r="C12" s="65" t="s">
        <v>354</v>
      </c>
      <c r="D12" s="65" t="s">
        <v>50</v>
      </c>
      <c r="E12" s="64"/>
      <c r="F12" s="64">
        <v>825</v>
      </c>
      <c r="G12" s="84">
        <f t="shared" si="0"/>
        <v>1</v>
      </c>
      <c r="H12" s="99">
        <f t="shared" si="1"/>
        <v>825</v>
      </c>
      <c r="I12" s="150"/>
      <c r="J12" s="77">
        <v>1419.73</v>
      </c>
      <c r="K12" s="77">
        <f t="shared" si="2"/>
        <v>2244.73</v>
      </c>
      <c r="L12" s="77">
        <f>187.61+149.95+1143.45</f>
        <v>1481.01</v>
      </c>
      <c r="M12" s="77">
        <f t="shared" si="3"/>
        <v>763.72</v>
      </c>
      <c r="N12" s="165">
        <f>M12</f>
        <v>763.72</v>
      </c>
      <c r="O12" s="105" t="s">
        <v>444</v>
      </c>
    </row>
    <row r="13" spans="1:16" s="14" customFormat="1" x14ac:dyDescent="0.3">
      <c r="A13" s="64">
        <f t="shared" si="4"/>
        <v>12</v>
      </c>
      <c r="B13" s="65" t="s">
        <v>341</v>
      </c>
      <c r="C13" s="65" t="s">
        <v>355</v>
      </c>
      <c r="D13" s="65" t="s">
        <v>122</v>
      </c>
      <c r="E13" s="64"/>
      <c r="F13" s="64">
        <v>175</v>
      </c>
      <c r="G13" s="84">
        <f t="shared" si="0"/>
        <v>1</v>
      </c>
      <c r="H13" s="99">
        <f t="shared" si="1"/>
        <v>175</v>
      </c>
      <c r="I13" s="150"/>
      <c r="J13" s="77">
        <v>0</v>
      </c>
      <c r="K13" s="77">
        <f t="shared" si="2"/>
        <v>175</v>
      </c>
      <c r="L13" s="77"/>
      <c r="M13" s="77">
        <f t="shared" si="3"/>
        <v>175</v>
      </c>
      <c r="N13" s="165">
        <f>M13</f>
        <v>175</v>
      </c>
      <c r="O13" s="105"/>
    </row>
    <row r="14" spans="1:16" s="14" customFormat="1" x14ac:dyDescent="0.3">
      <c r="A14" s="64">
        <f t="shared" si="4"/>
        <v>13</v>
      </c>
      <c r="B14" s="65" t="s">
        <v>261</v>
      </c>
      <c r="C14" s="65" t="s">
        <v>356</v>
      </c>
      <c r="D14" s="65" t="s">
        <v>100</v>
      </c>
      <c r="E14" s="64"/>
      <c r="F14" s="64"/>
      <c r="G14" s="84">
        <f t="shared" si="0"/>
        <v>1</v>
      </c>
      <c r="H14" s="99">
        <f t="shared" si="1"/>
        <v>0</v>
      </c>
      <c r="I14" s="150"/>
      <c r="J14" s="77">
        <v>101</v>
      </c>
      <c r="K14" s="77">
        <f t="shared" si="2"/>
        <v>101</v>
      </c>
      <c r="L14" s="77"/>
      <c r="M14" s="77">
        <f t="shared" si="3"/>
        <v>101</v>
      </c>
      <c r="N14" s="165"/>
      <c r="O14" s="65"/>
    </row>
    <row r="15" spans="1:16" s="14" customFormat="1" x14ac:dyDescent="0.3">
      <c r="A15" s="64">
        <f t="shared" si="4"/>
        <v>14</v>
      </c>
      <c r="B15" s="65" t="s">
        <v>54</v>
      </c>
      <c r="C15" s="65" t="s">
        <v>357</v>
      </c>
      <c r="D15" s="65" t="s">
        <v>14</v>
      </c>
      <c r="E15" s="64"/>
      <c r="F15" s="64"/>
      <c r="G15" s="84">
        <f t="shared" si="0"/>
        <v>1</v>
      </c>
      <c r="H15" s="99">
        <f t="shared" si="1"/>
        <v>0</v>
      </c>
      <c r="I15" s="150"/>
      <c r="J15" s="77">
        <v>434.3</v>
      </c>
      <c r="K15" s="77">
        <f t="shared" si="2"/>
        <v>434.3</v>
      </c>
      <c r="L15" s="77"/>
      <c r="M15" s="77">
        <f t="shared" si="3"/>
        <v>434.3</v>
      </c>
      <c r="N15" s="165">
        <f>M15</f>
        <v>434.3</v>
      </c>
      <c r="O15" s="65"/>
    </row>
    <row r="16" spans="1:16" s="14" customFormat="1" x14ac:dyDescent="0.3">
      <c r="A16" s="64">
        <f t="shared" si="4"/>
        <v>15</v>
      </c>
      <c r="B16" s="65" t="s">
        <v>169</v>
      </c>
      <c r="C16" s="65" t="s">
        <v>358</v>
      </c>
      <c r="D16" s="65" t="s">
        <v>50</v>
      </c>
      <c r="E16" s="64"/>
      <c r="F16" s="64">
        <v>327</v>
      </c>
      <c r="G16" s="84">
        <f t="shared" si="0"/>
        <v>1</v>
      </c>
      <c r="H16" s="99">
        <f t="shared" si="1"/>
        <v>327</v>
      </c>
      <c r="I16" s="150"/>
      <c r="J16" s="77">
        <v>18.430000000000064</v>
      </c>
      <c r="K16" s="77">
        <f t="shared" si="2"/>
        <v>345.43000000000006</v>
      </c>
      <c r="L16" s="77"/>
      <c r="M16" s="77">
        <f t="shared" si="3"/>
        <v>345.43000000000006</v>
      </c>
      <c r="N16" s="165">
        <f>M16</f>
        <v>345.43000000000006</v>
      </c>
      <c r="O16" s="65"/>
    </row>
    <row r="17" spans="1:16" s="14" customFormat="1" x14ac:dyDescent="0.3">
      <c r="A17" s="64">
        <f t="shared" si="4"/>
        <v>16</v>
      </c>
      <c r="B17" s="65" t="s">
        <v>69</v>
      </c>
      <c r="C17" s="65" t="s">
        <v>359</v>
      </c>
      <c r="D17" s="65" t="s">
        <v>35</v>
      </c>
      <c r="E17" s="64"/>
      <c r="F17" s="64"/>
      <c r="G17" s="84">
        <f t="shared" si="0"/>
        <v>1</v>
      </c>
      <c r="H17" s="99">
        <f t="shared" si="1"/>
        <v>0</v>
      </c>
      <c r="I17" s="150"/>
      <c r="J17" s="77">
        <v>298.14999999999998</v>
      </c>
      <c r="K17" s="77">
        <f t="shared" si="2"/>
        <v>298.14999999999998</v>
      </c>
      <c r="L17" s="77">
        <v>200</v>
      </c>
      <c r="M17" s="77">
        <f t="shared" si="3"/>
        <v>98.149999999999977</v>
      </c>
      <c r="N17" s="165"/>
      <c r="O17" s="65" t="s">
        <v>448</v>
      </c>
    </row>
    <row r="18" spans="1:16" s="14" customFormat="1" x14ac:dyDescent="0.3">
      <c r="A18" s="64">
        <f t="shared" si="4"/>
        <v>17</v>
      </c>
      <c r="B18" s="65" t="s">
        <v>70</v>
      </c>
      <c r="C18" s="65" t="s">
        <v>360</v>
      </c>
      <c r="D18" s="65" t="s">
        <v>32</v>
      </c>
      <c r="E18" s="64"/>
      <c r="F18" s="64">
        <v>140</v>
      </c>
      <c r="G18" s="84">
        <f t="shared" si="0"/>
        <v>1</v>
      </c>
      <c r="H18" s="99">
        <f t="shared" si="1"/>
        <v>140</v>
      </c>
      <c r="I18" s="150"/>
      <c r="J18" s="77">
        <v>381.6</v>
      </c>
      <c r="K18" s="77">
        <f t="shared" si="2"/>
        <v>521.6</v>
      </c>
      <c r="L18" s="77"/>
      <c r="M18" s="77">
        <f t="shared" si="3"/>
        <v>521.6</v>
      </c>
      <c r="N18" s="165">
        <f t="shared" ref="N18:N24" si="5">M18</f>
        <v>521.6</v>
      </c>
      <c r="O18" s="105"/>
    </row>
    <row r="19" spans="1:16" s="14" customFormat="1" x14ac:dyDescent="0.3">
      <c r="A19" s="64">
        <f t="shared" si="4"/>
        <v>18</v>
      </c>
      <c r="B19" s="65" t="s">
        <v>221</v>
      </c>
      <c r="C19" s="65" t="s">
        <v>361</v>
      </c>
      <c r="D19" s="65" t="s">
        <v>222</v>
      </c>
      <c r="E19" s="64"/>
      <c r="F19" s="64">
        <v>146</v>
      </c>
      <c r="G19" s="84">
        <f t="shared" si="0"/>
        <v>1</v>
      </c>
      <c r="H19" s="99">
        <f t="shared" si="1"/>
        <v>146</v>
      </c>
      <c r="I19" s="150"/>
      <c r="J19" s="77">
        <v>470.62</v>
      </c>
      <c r="K19" s="77">
        <f t="shared" si="2"/>
        <v>616.62</v>
      </c>
      <c r="L19" s="77"/>
      <c r="M19" s="77">
        <f t="shared" si="3"/>
        <v>616.62</v>
      </c>
      <c r="N19" s="165">
        <f t="shared" si="5"/>
        <v>616.62</v>
      </c>
      <c r="O19" s="65"/>
    </row>
    <row r="20" spans="1:16" s="14" customFormat="1" x14ac:dyDescent="0.3">
      <c r="A20" s="64">
        <f t="shared" si="4"/>
        <v>19</v>
      </c>
      <c r="B20" s="65" t="s">
        <v>73</v>
      </c>
      <c r="C20" s="65" t="s">
        <v>362</v>
      </c>
      <c r="D20" s="65" t="s">
        <v>14</v>
      </c>
      <c r="E20" s="64"/>
      <c r="F20" s="64">
        <v>80</v>
      </c>
      <c r="G20" s="84">
        <f t="shared" si="0"/>
        <v>1</v>
      </c>
      <c r="H20" s="99">
        <f t="shared" si="1"/>
        <v>80</v>
      </c>
      <c r="I20" s="150"/>
      <c r="J20" s="77">
        <v>205.95</v>
      </c>
      <c r="K20" s="77">
        <f t="shared" si="2"/>
        <v>285.95</v>
      </c>
      <c r="L20" s="77"/>
      <c r="M20" s="77">
        <f t="shared" si="3"/>
        <v>285.95</v>
      </c>
      <c r="N20" s="165">
        <f t="shared" si="5"/>
        <v>285.95</v>
      </c>
      <c r="O20" s="105"/>
    </row>
    <row r="21" spans="1:16" s="14" customFormat="1" x14ac:dyDescent="0.3">
      <c r="A21" s="64">
        <f t="shared" si="4"/>
        <v>20</v>
      </c>
      <c r="B21" s="65" t="s">
        <v>76</v>
      </c>
      <c r="C21" s="65" t="s">
        <v>363</v>
      </c>
      <c r="D21" s="65" t="s">
        <v>77</v>
      </c>
      <c r="E21" s="64"/>
      <c r="F21" s="64"/>
      <c r="G21" s="84">
        <f t="shared" si="0"/>
        <v>1</v>
      </c>
      <c r="H21" s="99">
        <f t="shared" si="1"/>
        <v>0</v>
      </c>
      <c r="I21" s="150"/>
      <c r="J21" s="77">
        <v>205.5</v>
      </c>
      <c r="K21" s="77">
        <f t="shared" si="2"/>
        <v>205.5</v>
      </c>
      <c r="L21" s="77"/>
      <c r="M21" s="77">
        <f t="shared" si="3"/>
        <v>205.5</v>
      </c>
      <c r="N21" s="165">
        <f t="shared" si="5"/>
        <v>205.5</v>
      </c>
      <c r="O21" s="105"/>
    </row>
    <row r="22" spans="1:16" s="14" customFormat="1" x14ac:dyDescent="0.3">
      <c r="A22" s="64">
        <f t="shared" si="4"/>
        <v>21</v>
      </c>
      <c r="B22" s="65" t="s">
        <v>330</v>
      </c>
      <c r="C22" s="65" t="s">
        <v>364</v>
      </c>
      <c r="D22" s="65" t="s">
        <v>331</v>
      </c>
      <c r="E22" s="64"/>
      <c r="F22" s="64">
        <v>242</v>
      </c>
      <c r="G22" s="84">
        <f t="shared" si="0"/>
        <v>1</v>
      </c>
      <c r="H22" s="99">
        <f t="shared" si="1"/>
        <v>242</v>
      </c>
      <c r="I22" s="150"/>
      <c r="J22" s="77">
        <v>0</v>
      </c>
      <c r="K22" s="77">
        <f t="shared" si="2"/>
        <v>242</v>
      </c>
      <c r="L22" s="77"/>
      <c r="M22" s="77">
        <f t="shared" si="3"/>
        <v>242</v>
      </c>
      <c r="N22" s="165">
        <f t="shared" si="5"/>
        <v>242</v>
      </c>
      <c r="O22" s="65"/>
    </row>
    <row r="23" spans="1:16" s="14" customFormat="1" x14ac:dyDescent="0.3">
      <c r="A23" s="64">
        <f t="shared" si="4"/>
        <v>22</v>
      </c>
      <c r="B23" s="65" t="s">
        <v>342</v>
      </c>
      <c r="C23" s="65" t="s">
        <v>365</v>
      </c>
      <c r="D23" s="65" t="s">
        <v>224</v>
      </c>
      <c r="E23" s="64"/>
      <c r="F23" s="64">
        <v>105</v>
      </c>
      <c r="G23" s="84">
        <f t="shared" si="0"/>
        <v>1</v>
      </c>
      <c r="H23" s="99">
        <f t="shared" si="1"/>
        <v>105</v>
      </c>
      <c r="I23" s="150"/>
      <c r="J23" s="77">
        <v>0</v>
      </c>
      <c r="K23" s="77">
        <f t="shared" si="2"/>
        <v>105</v>
      </c>
      <c r="L23" s="77"/>
      <c r="M23" s="77">
        <f t="shared" si="3"/>
        <v>105</v>
      </c>
      <c r="N23" s="165">
        <f t="shared" si="5"/>
        <v>105</v>
      </c>
      <c r="O23" s="105"/>
      <c r="P23" s="163"/>
    </row>
    <row r="24" spans="1:16" s="14" customFormat="1" x14ac:dyDescent="0.3">
      <c r="A24" s="64">
        <f t="shared" si="4"/>
        <v>23</v>
      </c>
      <c r="B24" s="65" t="s">
        <v>79</v>
      </c>
      <c r="C24" s="65" t="s">
        <v>366</v>
      </c>
      <c r="D24" s="65" t="s">
        <v>50</v>
      </c>
      <c r="E24" s="64"/>
      <c r="F24" s="64"/>
      <c r="G24" s="84">
        <f t="shared" si="0"/>
        <v>1</v>
      </c>
      <c r="H24" s="99">
        <f t="shared" si="1"/>
        <v>0</v>
      </c>
      <c r="I24" s="150"/>
      <c r="J24" s="77">
        <v>427.3</v>
      </c>
      <c r="K24" s="77">
        <f t="shared" si="2"/>
        <v>427.3</v>
      </c>
      <c r="L24" s="77"/>
      <c r="M24" s="77">
        <f t="shared" si="3"/>
        <v>427.3</v>
      </c>
      <c r="N24" s="165">
        <f t="shared" si="5"/>
        <v>427.3</v>
      </c>
      <c r="O24" s="105"/>
    </row>
    <row r="25" spans="1:16" s="14" customFormat="1" x14ac:dyDescent="0.3">
      <c r="A25" s="64">
        <f t="shared" si="4"/>
        <v>24</v>
      </c>
      <c r="B25" s="65" t="s">
        <v>80</v>
      </c>
      <c r="C25" s="65" t="s">
        <v>367</v>
      </c>
      <c r="D25" s="65" t="s">
        <v>14</v>
      </c>
      <c r="E25" s="64"/>
      <c r="F25" s="64">
        <v>320</v>
      </c>
      <c r="G25" s="84">
        <f t="shared" si="0"/>
        <v>1</v>
      </c>
      <c r="H25" s="99">
        <f t="shared" si="1"/>
        <v>320</v>
      </c>
      <c r="I25" s="150"/>
      <c r="J25" s="77">
        <v>0</v>
      </c>
      <c r="K25" s="77">
        <f t="shared" si="2"/>
        <v>320</v>
      </c>
      <c r="L25" s="77">
        <f>200+75</f>
        <v>275</v>
      </c>
      <c r="M25" s="77">
        <f t="shared" si="3"/>
        <v>45</v>
      </c>
      <c r="N25" s="165"/>
      <c r="O25" s="65" t="s">
        <v>452</v>
      </c>
    </row>
    <row r="26" spans="1:16" s="14" customFormat="1" x14ac:dyDescent="0.3">
      <c r="A26" s="64">
        <f t="shared" si="4"/>
        <v>25</v>
      </c>
      <c r="B26" s="65" t="s">
        <v>219</v>
      </c>
      <c r="C26" s="65" t="s">
        <v>368</v>
      </c>
      <c r="D26" s="65" t="s">
        <v>122</v>
      </c>
      <c r="E26" s="64"/>
      <c r="F26" s="64">
        <v>160</v>
      </c>
      <c r="G26" s="84">
        <f t="shared" si="0"/>
        <v>1</v>
      </c>
      <c r="H26" s="99">
        <f t="shared" si="1"/>
        <v>160</v>
      </c>
      <c r="I26" s="150"/>
      <c r="J26" s="77">
        <v>19.449999999999989</v>
      </c>
      <c r="K26" s="77">
        <f t="shared" si="2"/>
        <v>179.45</v>
      </c>
      <c r="L26" s="77"/>
      <c r="M26" s="77">
        <f t="shared" si="3"/>
        <v>179.45</v>
      </c>
      <c r="N26" s="165">
        <f t="shared" ref="N26:N32" si="6">M26</f>
        <v>179.45</v>
      </c>
      <c r="O26" s="65"/>
    </row>
    <row r="27" spans="1:16" s="14" customFormat="1" x14ac:dyDescent="0.3">
      <c r="A27" s="64">
        <f t="shared" si="4"/>
        <v>26</v>
      </c>
      <c r="B27" s="65" t="s">
        <v>332</v>
      </c>
      <c r="C27" s="65" t="s">
        <v>369</v>
      </c>
      <c r="D27" s="65" t="s">
        <v>333</v>
      </c>
      <c r="E27" s="64"/>
      <c r="F27" s="64">
        <v>508</v>
      </c>
      <c r="G27" s="84">
        <f t="shared" si="0"/>
        <v>1</v>
      </c>
      <c r="H27" s="99">
        <f t="shared" si="1"/>
        <v>508</v>
      </c>
      <c r="I27" s="150"/>
      <c r="J27" s="77">
        <v>0</v>
      </c>
      <c r="K27" s="77">
        <f t="shared" si="2"/>
        <v>508</v>
      </c>
      <c r="L27" s="77">
        <v>502.18</v>
      </c>
      <c r="M27" s="77">
        <f t="shared" si="3"/>
        <v>5.8199999999999932</v>
      </c>
      <c r="N27" s="165">
        <f t="shared" si="6"/>
        <v>5.8199999999999932</v>
      </c>
      <c r="O27" s="65" t="s">
        <v>458</v>
      </c>
    </row>
    <row r="28" spans="1:16" s="14" customFormat="1" x14ac:dyDescent="0.3">
      <c r="A28" s="64">
        <f t="shared" si="4"/>
        <v>27</v>
      </c>
      <c r="B28" s="65" t="s">
        <v>83</v>
      </c>
      <c r="C28" s="65" t="s">
        <v>370</v>
      </c>
      <c r="D28" s="65" t="s">
        <v>11</v>
      </c>
      <c r="E28" s="64"/>
      <c r="F28" s="64">
        <v>220</v>
      </c>
      <c r="G28" s="84">
        <f t="shared" si="0"/>
        <v>1</v>
      </c>
      <c r="H28" s="99">
        <f t="shared" si="1"/>
        <v>220</v>
      </c>
      <c r="I28" s="150"/>
      <c r="J28" s="77">
        <v>372.25</v>
      </c>
      <c r="K28" s="77">
        <f t="shared" si="2"/>
        <v>592.25</v>
      </c>
      <c r="L28" s="77"/>
      <c r="M28" s="77">
        <f t="shared" si="3"/>
        <v>592.25</v>
      </c>
      <c r="N28" s="165">
        <f t="shared" si="6"/>
        <v>592.25</v>
      </c>
      <c r="O28" s="105"/>
      <c r="P28" s="163"/>
    </row>
    <row r="29" spans="1:16" s="14" customFormat="1" x14ac:dyDescent="0.3">
      <c r="A29" s="64">
        <f t="shared" si="4"/>
        <v>28</v>
      </c>
      <c r="B29" s="65" t="s">
        <v>263</v>
      </c>
      <c r="C29" s="65" t="s">
        <v>371</v>
      </c>
      <c r="D29" s="65" t="s">
        <v>264</v>
      </c>
      <c r="E29" s="64"/>
      <c r="F29" s="64"/>
      <c r="G29" s="84">
        <f t="shared" si="0"/>
        <v>1</v>
      </c>
      <c r="H29" s="99">
        <f t="shared" si="1"/>
        <v>0</v>
      </c>
      <c r="I29" s="150"/>
      <c r="J29" s="77">
        <v>131.30000000000001</v>
      </c>
      <c r="K29" s="77">
        <f t="shared" si="2"/>
        <v>131.30000000000001</v>
      </c>
      <c r="L29" s="77"/>
      <c r="M29" s="77">
        <f t="shared" si="3"/>
        <v>131.30000000000001</v>
      </c>
      <c r="N29" s="165">
        <f t="shared" si="6"/>
        <v>131.30000000000001</v>
      </c>
      <c r="O29" s="65"/>
    </row>
    <row r="30" spans="1:16" s="14" customFormat="1" x14ac:dyDescent="0.3">
      <c r="A30" s="64">
        <f t="shared" si="4"/>
        <v>29</v>
      </c>
      <c r="B30" s="65" t="s">
        <v>262</v>
      </c>
      <c r="C30" s="65" t="s">
        <v>372</v>
      </c>
      <c r="D30" s="65" t="s">
        <v>100</v>
      </c>
      <c r="E30" s="64"/>
      <c r="F30" s="64">
        <v>115</v>
      </c>
      <c r="G30" s="84">
        <f t="shared" si="0"/>
        <v>1</v>
      </c>
      <c r="H30" s="99">
        <f t="shared" si="1"/>
        <v>115</v>
      </c>
      <c r="I30" s="150"/>
      <c r="J30" s="77">
        <v>16.900000000000006</v>
      </c>
      <c r="K30" s="77">
        <f t="shared" si="2"/>
        <v>131.9</v>
      </c>
      <c r="L30" s="77">
        <v>131.9</v>
      </c>
      <c r="M30" s="77">
        <f t="shared" si="3"/>
        <v>0</v>
      </c>
      <c r="N30" s="165">
        <f t="shared" si="6"/>
        <v>0</v>
      </c>
      <c r="O30" s="65" t="s">
        <v>457</v>
      </c>
    </row>
    <row r="31" spans="1:16" s="14" customFormat="1" x14ac:dyDescent="0.3">
      <c r="A31" s="64">
        <f t="shared" si="4"/>
        <v>30</v>
      </c>
      <c r="B31" s="65" t="s">
        <v>85</v>
      </c>
      <c r="C31" s="65" t="s">
        <v>373</v>
      </c>
      <c r="D31" s="65" t="s">
        <v>11</v>
      </c>
      <c r="E31" s="64"/>
      <c r="F31" s="64">
        <v>127</v>
      </c>
      <c r="G31" s="84">
        <f t="shared" si="0"/>
        <v>1</v>
      </c>
      <c r="H31" s="99">
        <f t="shared" si="1"/>
        <v>127</v>
      </c>
      <c r="I31" s="150"/>
      <c r="J31" s="77">
        <v>187.89</v>
      </c>
      <c r="K31" s="77">
        <f t="shared" si="2"/>
        <v>314.89</v>
      </c>
      <c r="L31" s="77"/>
      <c r="M31" s="77">
        <f t="shared" si="3"/>
        <v>314.89</v>
      </c>
      <c r="N31" s="165">
        <f t="shared" si="6"/>
        <v>314.89</v>
      </c>
      <c r="O31" s="105"/>
      <c r="P31" s="163"/>
    </row>
    <row r="32" spans="1:16" s="14" customFormat="1" x14ac:dyDescent="0.3">
      <c r="A32" s="64">
        <f t="shared" si="4"/>
        <v>31</v>
      </c>
      <c r="B32" s="65" t="s">
        <v>172</v>
      </c>
      <c r="C32" s="65" t="s">
        <v>374</v>
      </c>
      <c r="D32" s="65" t="s">
        <v>11</v>
      </c>
      <c r="E32" s="64"/>
      <c r="F32" s="64"/>
      <c r="G32" s="84">
        <f t="shared" si="0"/>
        <v>1</v>
      </c>
      <c r="H32" s="99">
        <f t="shared" si="1"/>
        <v>0</v>
      </c>
      <c r="I32" s="150"/>
      <c r="J32" s="77">
        <v>153.14999999999998</v>
      </c>
      <c r="K32" s="77">
        <f t="shared" si="2"/>
        <v>153.14999999999998</v>
      </c>
      <c r="L32" s="77"/>
      <c r="M32" s="77">
        <f t="shared" si="3"/>
        <v>153.14999999999998</v>
      </c>
      <c r="N32" s="165">
        <f t="shared" si="6"/>
        <v>153.14999999999998</v>
      </c>
      <c r="O32" s="65"/>
      <c r="P32" s="163"/>
    </row>
    <row r="33" spans="1:16" s="14" customFormat="1" x14ac:dyDescent="0.3">
      <c r="A33" s="64">
        <f t="shared" si="4"/>
        <v>32</v>
      </c>
      <c r="B33" s="65" t="s">
        <v>265</v>
      </c>
      <c r="C33" s="65" t="s">
        <v>375</v>
      </c>
      <c r="D33" s="65" t="s">
        <v>11</v>
      </c>
      <c r="E33" s="64"/>
      <c r="F33" s="64">
        <v>12</v>
      </c>
      <c r="G33" s="84">
        <f t="shared" si="0"/>
        <v>1</v>
      </c>
      <c r="H33" s="99">
        <f t="shared" si="1"/>
        <v>12</v>
      </c>
      <c r="I33" s="150"/>
      <c r="J33" s="77">
        <v>64.64</v>
      </c>
      <c r="K33" s="77">
        <f t="shared" si="2"/>
        <v>76.64</v>
      </c>
      <c r="L33" s="77"/>
      <c r="M33" s="77">
        <f t="shared" si="3"/>
        <v>76.64</v>
      </c>
      <c r="N33" s="165"/>
      <c r="O33" s="105"/>
      <c r="P33" s="163"/>
    </row>
    <row r="34" spans="1:16" s="14" customFormat="1" x14ac:dyDescent="0.3">
      <c r="A34" s="64">
        <f t="shared" si="4"/>
        <v>33</v>
      </c>
      <c r="B34" s="65" t="s">
        <v>186</v>
      </c>
      <c r="C34" s="65" t="s">
        <v>376</v>
      </c>
      <c r="D34" s="65" t="s">
        <v>23</v>
      </c>
      <c r="E34" s="64"/>
      <c r="F34" s="64">
        <v>325</v>
      </c>
      <c r="G34" s="84">
        <f t="shared" ref="G34:G65" si="7">$F$87</f>
        <v>1</v>
      </c>
      <c r="H34" s="99">
        <f t="shared" si="1"/>
        <v>325</v>
      </c>
      <c r="I34" s="150"/>
      <c r="J34" s="77">
        <v>0</v>
      </c>
      <c r="K34" s="77">
        <f t="shared" si="2"/>
        <v>325</v>
      </c>
      <c r="L34" s="77"/>
      <c r="M34" s="77">
        <f t="shared" si="3"/>
        <v>325</v>
      </c>
      <c r="N34" s="165">
        <f>M34</f>
        <v>325</v>
      </c>
      <c r="O34" s="65"/>
    </row>
    <row r="35" spans="1:16" s="14" customFormat="1" x14ac:dyDescent="0.3">
      <c r="A35" s="64">
        <f t="shared" si="4"/>
        <v>34</v>
      </c>
      <c r="B35" s="65" t="s">
        <v>86</v>
      </c>
      <c r="C35" s="65" t="s">
        <v>377</v>
      </c>
      <c r="D35" s="65" t="s">
        <v>14</v>
      </c>
      <c r="E35" s="64"/>
      <c r="F35" s="64"/>
      <c r="G35" s="84">
        <f t="shared" si="7"/>
        <v>1</v>
      </c>
      <c r="H35" s="99">
        <f t="shared" si="1"/>
        <v>0</v>
      </c>
      <c r="I35" s="150"/>
      <c r="J35" s="77">
        <v>240.89999999999998</v>
      </c>
      <c r="K35" s="77">
        <f t="shared" si="2"/>
        <v>240.89999999999998</v>
      </c>
      <c r="L35" s="77"/>
      <c r="M35" s="77">
        <f t="shared" si="3"/>
        <v>240.89999999999998</v>
      </c>
      <c r="N35" s="165">
        <f>M35</f>
        <v>240.89999999999998</v>
      </c>
      <c r="O35" s="105"/>
    </row>
    <row r="36" spans="1:16" s="14" customFormat="1" x14ac:dyDescent="0.3">
      <c r="A36" s="64">
        <f t="shared" si="4"/>
        <v>35</v>
      </c>
      <c r="B36" s="65" t="s">
        <v>94</v>
      </c>
      <c r="C36" s="65" t="s">
        <v>378</v>
      </c>
      <c r="D36" s="65" t="s">
        <v>30</v>
      </c>
      <c r="E36" s="64"/>
      <c r="F36" s="64"/>
      <c r="G36" s="84">
        <f t="shared" si="7"/>
        <v>1</v>
      </c>
      <c r="H36" s="99">
        <f t="shared" ref="H36:H68" si="8">F36*G36</f>
        <v>0</v>
      </c>
      <c r="I36" s="150"/>
      <c r="J36" s="77">
        <v>217.3</v>
      </c>
      <c r="K36" s="77">
        <f t="shared" ref="K36:K68" si="9">J36+H36</f>
        <v>217.3</v>
      </c>
      <c r="L36" s="77"/>
      <c r="M36" s="77">
        <f t="shared" ref="M36:M68" si="10">K36-L36</f>
        <v>217.3</v>
      </c>
      <c r="N36" s="165">
        <f>M36</f>
        <v>217.3</v>
      </c>
      <c r="O36" s="65"/>
    </row>
    <row r="37" spans="1:16" s="14" customFormat="1" x14ac:dyDescent="0.3">
      <c r="A37" s="64">
        <f t="shared" si="4"/>
        <v>36</v>
      </c>
      <c r="B37" s="65" t="s">
        <v>96</v>
      </c>
      <c r="C37" s="65" t="s">
        <v>379</v>
      </c>
      <c r="D37" s="65" t="s">
        <v>43</v>
      </c>
      <c r="E37" s="64"/>
      <c r="F37" s="64">
        <v>304</v>
      </c>
      <c r="G37" s="84">
        <f t="shared" si="7"/>
        <v>1</v>
      </c>
      <c r="H37" s="99">
        <f t="shared" si="8"/>
        <v>304</v>
      </c>
      <c r="I37" s="150"/>
      <c r="J37" s="77">
        <v>1482</v>
      </c>
      <c r="K37" s="77">
        <f t="shared" si="9"/>
        <v>1786</v>
      </c>
      <c r="L37" s="77"/>
      <c r="M37" s="77">
        <f t="shared" si="10"/>
        <v>1786</v>
      </c>
      <c r="N37" s="165">
        <f>M37</f>
        <v>1786</v>
      </c>
      <c r="O37" s="65"/>
    </row>
    <row r="38" spans="1:16" s="14" customFormat="1" x14ac:dyDescent="0.3">
      <c r="A38" s="64">
        <f t="shared" si="4"/>
        <v>37</v>
      </c>
      <c r="B38" s="65" t="s">
        <v>266</v>
      </c>
      <c r="C38" s="65" t="s">
        <v>380</v>
      </c>
      <c r="D38" s="65" t="s">
        <v>100</v>
      </c>
      <c r="E38" s="64"/>
      <c r="F38" s="64">
        <v>175</v>
      </c>
      <c r="G38" s="84">
        <f t="shared" si="7"/>
        <v>1</v>
      </c>
      <c r="H38" s="99">
        <f t="shared" si="8"/>
        <v>175</v>
      </c>
      <c r="I38" s="150"/>
      <c r="J38" s="77">
        <v>90.9</v>
      </c>
      <c r="K38" s="77">
        <f t="shared" si="9"/>
        <v>265.89999999999998</v>
      </c>
      <c r="L38" s="77">
        <v>250</v>
      </c>
      <c r="M38" s="77">
        <f t="shared" si="10"/>
        <v>15.899999999999977</v>
      </c>
      <c r="N38" s="165"/>
      <c r="O38" s="65" t="s">
        <v>435</v>
      </c>
    </row>
    <row r="39" spans="1:16" s="14" customFormat="1" ht="24" x14ac:dyDescent="0.3">
      <c r="A39" s="64">
        <f t="shared" si="4"/>
        <v>38</v>
      </c>
      <c r="B39" s="65" t="s">
        <v>99</v>
      </c>
      <c r="C39" s="65" t="s">
        <v>420</v>
      </c>
      <c r="D39" s="65" t="s">
        <v>35</v>
      </c>
      <c r="E39" s="64"/>
      <c r="F39" s="64">
        <v>298</v>
      </c>
      <c r="G39" s="84">
        <f t="shared" si="7"/>
        <v>1</v>
      </c>
      <c r="H39" s="99">
        <f t="shared" si="8"/>
        <v>298</v>
      </c>
      <c r="I39" s="150"/>
      <c r="J39" s="77">
        <v>797.2700000000001</v>
      </c>
      <c r="K39" s="77">
        <f t="shared" si="9"/>
        <v>1095.27</v>
      </c>
      <c r="L39" s="77">
        <f>349.55+320.88+145+131.63</f>
        <v>947.06000000000006</v>
      </c>
      <c r="M39" s="77">
        <f t="shared" si="10"/>
        <v>148.20999999999992</v>
      </c>
      <c r="N39" s="165">
        <f>M39</f>
        <v>148.20999999999992</v>
      </c>
      <c r="O39" s="105" t="s">
        <v>436</v>
      </c>
    </row>
    <row r="40" spans="1:16" s="14" customFormat="1" x14ac:dyDescent="0.3">
      <c r="A40" s="64">
        <f t="shared" si="4"/>
        <v>39</v>
      </c>
      <c r="B40" s="65" t="s">
        <v>328</v>
      </c>
      <c r="C40" s="65" t="s">
        <v>421</v>
      </c>
      <c r="D40" s="65" t="s">
        <v>187</v>
      </c>
      <c r="E40" s="64"/>
      <c r="F40" s="64">
        <v>110</v>
      </c>
      <c r="G40" s="84">
        <f t="shared" si="7"/>
        <v>1</v>
      </c>
      <c r="H40" s="99">
        <f t="shared" si="8"/>
        <v>110</v>
      </c>
      <c r="I40" s="150"/>
      <c r="J40" s="77">
        <v>0</v>
      </c>
      <c r="K40" s="77">
        <f t="shared" si="9"/>
        <v>110</v>
      </c>
      <c r="L40" s="77"/>
      <c r="M40" s="77">
        <f t="shared" si="10"/>
        <v>110</v>
      </c>
      <c r="N40" s="165">
        <f>M40</f>
        <v>110</v>
      </c>
      <c r="O40" s="65"/>
    </row>
    <row r="41" spans="1:16" s="14" customFormat="1" x14ac:dyDescent="0.3">
      <c r="A41" s="64">
        <f t="shared" si="4"/>
        <v>40</v>
      </c>
      <c r="B41" s="65" t="s">
        <v>334</v>
      </c>
      <c r="C41" s="65" t="s">
        <v>381</v>
      </c>
      <c r="D41" s="65" t="s">
        <v>100</v>
      </c>
      <c r="E41" s="64"/>
      <c r="F41" s="64">
        <v>90</v>
      </c>
      <c r="G41" s="84">
        <f t="shared" si="7"/>
        <v>1</v>
      </c>
      <c r="H41" s="99">
        <f t="shared" si="8"/>
        <v>90</v>
      </c>
      <c r="I41" s="150"/>
      <c r="J41" s="77">
        <v>0</v>
      </c>
      <c r="K41" s="77">
        <f t="shared" si="9"/>
        <v>90</v>
      </c>
      <c r="L41" s="77"/>
      <c r="M41" s="77">
        <f t="shared" si="10"/>
        <v>90</v>
      </c>
      <c r="N41" s="165"/>
      <c r="O41" s="65"/>
    </row>
    <row r="42" spans="1:16" s="14" customFormat="1" x14ac:dyDescent="0.3">
      <c r="A42" s="64">
        <f t="shared" si="4"/>
        <v>41</v>
      </c>
      <c r="B42" s="65" t="s">
        <v>101</v>
      </c>
      <c r="C42" s="65" t="s">
        <v>382</v>
      </c>
      <c r="D42" s="65" t="s">
        <v>30</v>
      </c>
      <c r="E42" s="64"/>
      <c r="F42" s="64">
        <v>206</v>
      </c>
      <c r="G42" s="84">
        <f t="shared" si="7"/>
        <v>1</v>
      </c>
      <c r="H42" s="99">
        <f t="shared" si="8"/>
        <v>206</v>
      </c>
      <c r="I42" s="150"/>
      <c r="J42" s="77">
        <v>387.84000000000003</v>
      </c>
      <c r="K42" s="77">
        <f t="shared" si="9"/>
        <v>593.84</v>
      </c>
      <c r="L42" s="77">
        <f>225.12+349.55</f>
        <v>574.67000000000007</v>
      </c>
      <c r="M42" s="77">
        <f t="shared" si="10"/>
        <v>19.169999999999959</v>
      </c>
      <c r="N42" s="165">
        <f>M42</f>
        <v>19.169999999999959</v>
      </c>
      <c r="O42" s="105" t="s">
        <v>437</v>
      </c>
    </row>
    <row r="43" spans="1:16" s="14" customFormat="1" x14ac:dyDescent="0.3">
      <c r="A43" s="64">
        <f t="shared" si="4"/>
        <v>42</v>
      </c>
      <c r="B43" s="65" t="s">
        <v>267</v>
      </c>
      <c r="C43" s="65" t="s">
        <v>383</v>
      </c>
      <c r="D43" s="65" t="s">
        <v>100</v>
      </c>
      <c r="E43" s="64"/>
      <c r="F43" s="64">
        <v>190</v>
      </c>
      <c r="G43" s="84">
        <f t="shared" si="7"/>
        <v>1</v>
      </c>
      <c r="H43" s="99">
        <f t="shared" si="8"/>
        <v>190</v>
      </c>
      <c r="I43" s="150"/>
      <c r="J43" s="77">
        <v>282.8</v>
      </c>
      <c r="K43" s="77">
        <f t="shared" si="9"/>
        <v>472.8</v>
      </c>
      <c r="L43" s="77">
        <v>425</v>
      </c>
      <c r="M43" s="77">
        <f t="shared" si="10"/>
        <v>47.800000000000011</v>
      </c>
      <c r="N43" s="165">
        <f>M43</f>
        <v>47.800000000000011</v>
      </c>
      <c r="O43" s="105" t="s">
        <v>459</v>
      </c>
    </row>
    <row r="44" spans="1:16" s="14" customFormat="1" x14ac:dyDescent="0.3">
      <c r="A44" s="64">
        <f t="shared" si="4"/>
        <v>43</v>
      </c>
      <c r="B44" s="65" t="s">
        <v>183</v>
      </c>
      <c r="C44" s="65" t="s">
        <v>384</v>
      </c>
      <c r="D44" s="65" t="s">
        <v>11</v>
      </c>
      <c r="E44" s="64"/>
      <c r="F44" s="64"/>
      <c r="G44" s="84">
        <f t="shared" si="7"/>
        <v>1</v>
      </c>
      <c r="H44" s="99">
        <f t="shared" si="8"/>
        <v>0</v>
      </c>
      <c r="I44" s="150"/>
      <c r="J44" s="77">
        <v>545.58999999999992</v>
      </c>
      <c r="K44" s="77">
        <f t="shared" si="9"/>
        <v>545.58999999999992</v>
      </c>
      <c r="L44" s="77"/>
      <c r="M44" s="77">
        <f t="shared" si="10"/>
        <v>545.58999999999992</v>
      </c>
      <c r="N44" s="165"/>
      <c r="O44" s="65"/>
      <c r="P44" s="163"/>
    </row>
    <row r="45" spans="1:16" s="14" customFormat="1" x14ac:dyDescent="0.3">
      <c r="A45" s="64">
        <f t="shared" si="4"/>
        <v>44</v>
      </c>
      <c r="B45" s="65" t="s">
        <v>218</v>
      </c>
      <c r="C45" s="65" t="s">
        <v>385</v>
      </c>
      <c r="D45" s="65" t="s">
        <v>14</v>
      </c>
      <c r="E45" s="64"/>
      <c r="F45" s="64">
        <v>195</v>
      </c>
      <c r="G45" s="84">
        <f t="shared" si="7"/>
        <v>1</v>
      </c>
      <c r="H45" s="99">
        <f t="shared" si="8"/>
        <v>195</v>
      </c>
      <c r="I45" s="150"/>
      <c r="J45" s="77">
        <v>12.420000000000016</v>
      </c>
      <c r="K45" s="77">
        <f t="shared" si="9"/>
        <v>207.42000000000002</v>
      </c>
      <c r="L45" s="77"/>
      <c r="M45" s="77">
        <f t="shared" si="10"/>
        <v>207.42000000000002</v>
      </c>
      <c r="N45" s="165">
        <f t="shared" ref="N45:N51" si="11">M45</f>
        <v>207.42000000000002</v>
      </c>
      <c r="O45" s="105"/>
    </row>
    <row r="46" spans="1:16" s="14" customFormat="1" x14ac:dyDescent="0.3">
      <c r="A46" s="64">
        <f t="shared" si="4"/>
        <v>45</v>
      </c>
      <c r="B46" s="65" t="s">
        <v>424</v>
      </c>
      <c r="C46" s="65" t="s">
        <v>425</v>
      </c>
      <c r="D46" s="65" t="s">
        <v>426</v>
      </c>
      <c r="E46" s="64"/>
      <c r="F46" s="64">
        <v>105</v>
      </c>
      <c r="G46" s="84">
        <f t="shared" si="7"/>
        <v>1</v>
      </c>
      <c r="H46" s="99">
        <f t="shared" si="8"/>
        <v>105</v>
      </c>
      <c r="I46" s="150"/>
      <c r="J46" s="77">
        <v>0</v>
      </c>
      <c r="K46" s="77">
        <f t="shared" si="9"/>
        <v>105</v>
      </c>
      <c r="L46" s="77">
        <v>75</v>
      </c>
      <c r="M46" s="77">
        <f t="shared" si="10"/>
        <v>30</v>
      </c>
      <c r="N46" s="165">
        <f t="shared" si="11"/>
        <v>30</v>
      </c>
      <c r="O46" s="105" t="s">
        <v>453</v>
      </c>
    </row>
    <row r="47" spans="1:16" s="14" customFormat="1" x14ac:dyDescent="0.3">
      <c r="A47" s="64">
        <f t="shared" si="4"/>
        <v>46</v>
      </c>
      <c r="B47" s="65" t="s">
        <v>109</v>
      </c>
      <c r="C47" s="65" t="s">
        <v>386</v>
      </c>
      <c r="D47" s="65" t="s">
        <v>14</v>
      </c>
      <c r="E47" s="64"/>
      <c r="F47" s="64">
        <v>240</v>
      </c>
      <c r="G47" s="84">
        <f t="shared" si="7"/>
        <v>1</v>
      </c>
      <c r="H47" s="99">
        <f t="shared" si="8"/>
        <v>240</v>
      </c>
      <c r="I47" s="150"/>
      <c r="J47" s="77">
        <v>23.700000000000045</v>
      </c>
      <c r="K47" s="77">
        <f t="shared" si="9"/>
        <v>263.70000000000005</v>
      </c>
      <c r="L47" s="77"/>
      <c r="M47" s="77">
        <f t="shared" si="10"/>
        <v>263.70000000000005</v>
      </c>
      <c r="N47" s="165">
        <f t="shared" si="11"/>
        <v>263.70000000000005</v>
      </c>
      <c r="O47" s="65"/>
    </row>
    <row r="48" spans="1:16" s="14" customFormat="1" x14ac:dyDescent="0.3">
      <c r="A48" s="64">
        <f t="shared" si="4"/>
        <v>47</v>
      </c>
      <c r="B48" s="65" t="s">
        <v>110</v>
      </c>
      <c r="C48" s="65" t="s">
        <v>387</v>
      </c>
      <c r="D48" s="65" t="s">
        <v>21</v>
      </c>
      <c r="E48" s="64"/>
      <c r="F48" s="64">
        <v>386</v>
      </c>
      <c r="G48" s="84">
        <f t="shared" si="7"/>
        <v>1</v>
      </c>
      <c r="H48" s="99">
        <f t="shared" si="8"/>
        <v>386</v>
      </c>
      <c r="I48" s="150"/>
      <c r="J48" s="77">
        <v>175.08000000000015</v>
      </c>
      <c r="K48" s="77">
        <f t="shared" si="9"/>
        <v>561.08000000000015</v>
      </c>
      <c r="L48" s="77">
        <v>300</v>
      </c>
      <c r="M48" s="77">
        <f t="shared" si="10"/>
        <v>261.08000000000015</v>
      </c>
      <c r="N48" s="165">
        <f t="shared" si="11"/>
        <v>261.08000000000015</v>
      </c>
      <c r="O48" s="105" t="s">
        <v>438</v>
      </c>
    </row>
    <row r="49" spans="1:16" s="14" customFormat="1" x14ac:dyDescent="0.3">
      <c r="A49" s="64">
        <f t="shared" si="4"/>
        <v>48</v>
      </c>
      <c r="B49" s="65" t="s">
        <v>335</v>
      </c>
      <c r="C49" s="65" t="s">
        <v>388</v>
      </c>
      <c r="D49" s="65" t="s">
        <v>43</v>
      </c>
      <c r="E49" s="64"/>
      <c r="F49" s="64">
        <v>40</v>
      </c>
      <c r="G49" s="84">
        <f t="shared" si="7"/>
        <v>1</v>
      </c>
      <c r="H49" s="99">
        <f t="shared" si="8"/>
        <v>40</v>
      </c>
      <c r="I49" s="150"/>
      <c r="J49" s="77">
        <v>0</v>
      </c>
      <c r="K49" s="77">
        <f t="shared" si="9"/>
        <v>40</v>
      </c>
      <c r="L49" s="77"/>
      <c r="M49" s="77">
        <f t="shared" si="10"/>
        <v>40</v>
      </c>
      <c r="N49" s="165">
        <f t="shared" si="11"/>
        <v>40</v>
      </c>
      <c r="O49" s="105"/>
    </row>
    <row r="50" spans="1:16" s="14" customFormat="1" x14ac:dyDescent="0.3">
      <c r="A50" s="64">
        <f t="shared" si="4"/>
        <v>49</v>
      </c>
      <c r="B50" s="65" t="s">
        <v>113</v>
      </c>
      <c r="C50" s="65" t="s">
        <v>389</v>
      </c>
      <c r="D50" s="65" t="s">
        <v>32</v>
      </c>
      <c r="E50" s="64"/>
      <c r="F50" s="64"/>
      <c r="G50" s="84">
        <f t="shared" si="7"/>
        <v>1</v>
      </c>
      <c r="H50" s="99">
        <f t="shared" si="8"/>
        <v>0</v>
      </c>
      <c r="I50" s="150"/>
      <c r="J50" s="77">
        <v>397.66999999999996</v>
      </c>
      <c r="K50" s="77">
        <f t="shared" si="9"/>
        <v>397.66999999999996</v>
      </c>
      <c r="L50" s="77"/>
      <c r="M50" s="77">
        <f t="shared" si="10"/>
        <v>397.66999999999996</v>
      </c>
      <c r="N50" s="165">
        <f t="shared" si="11"/>
        <v>397.66999999999996</v>
      </c>
      <c r="O50" s="65"/>
    </row>
    <row r="51" spans="1:16" s="14" customFormat="1" x14ac:dyDescent="0.3">
      <c r="A51" s="64">
        <f t="shared" si="4"/>
        <v>50</v>
      </c>
      <c r="B51" s="65" t="s">
        <v>340</v>
      </c>
      <c r="C51" s="65" t="s">
        <v>390</v>
      </c>
      <c r="D51" s="65" t="s">
        <v>117</v>
      </c>
      <c r="E51" s="64"/>
      <c r="F51" s="64">
        <v>55</v>
      </c>
      <c r="G51" s="84">
        <f t="shared" si="7"/>
        <v>1</v>
      </c>
      <c r="H51" s="99">
        <f t="shared" si="8"/>
        <v>55</v>
      </c>
      <c r="I51" s="150"/>
      <c r="J51" s="77">
        <v>222.2</v>
      </c>
      <c r="K51" s="77">
        <f t="shared" si="9"/>
        <v>277.2</v>
      </c>
      <c r="L51" s="77">
        <v>135</v>
      </c>
      <c r="M51" s="77">
        <f t="shared" si="10"/>
        <v>142.19999999999999</v>
      </c>
      <c r="N51" s="165">
        <f t="shared" si="11"/>
        <v>142.19999999999999</v>
      </c>
      <c r="O51" s="65" t="s">
        <v>439</v>
      </c>
      <c r="P51" s="163"/>
    </row>
    <row r="52" spans="1:16" s="14" customFormat="1" x14ac:dyDescent="0.3">
      <c r="A52" s="64">
        <f t="shared" si="4"/>
        <v>51</v>
      </c>
      <c r="B52" s="65" t="s">
        <v>270</v>
      </c>
      <c r="C52" s="65" t="s">
        <v>391</v>
      </c>
      <c r="D52" s="65" t="s">
        <v>11</v>
      </c>
      <c r="E52" s="64"/>
      <c r="F52" s="64"/>
      <c r="G52" s="84">
        <f t="shared" si="7"/>
        <v>1</v>
      </c>
      <c r="H52" s="99">
        <f t="shared" si="8"/>
        <v>0</v>
      </c>
      <c r="I52" s="150"/>
      <c r="J52" s="77">
        <v>323.2</v>
      </c>
      <c r="K52" s="77">
        <f t="shared" si="9"/>
        <v>323.2</v>
      </c>
      <c r="L52" s="77"/>
      <c r="M52" s="77">
        <f t="shared" si="10"/>
        <v>323.2</v>
      </c>
      <c r="N52" s="165"/>
      <c r="O52" s="105"/>
    </row>
    <row r="53" spans="1:16" s="14" customFormat="1" x14ac:dyDescent="0.3">
      <c r="A53" s="64">
        <f t="shared" si="4"/>
        <v>52</v>
      </c>
      <c r="B53" s="65" t="s">
        <v>116</v>
      </c>
      <c r="C53" s="65" t="s">
        <v>392</v>
      </c>
      <c r="D53" s="65" t="s">
        <v>117</v>
      </c>
      <c r="E53" s="64"/>
      <c r="F53" s="64">
        <v>780</v>
      </c>
      <c r="G53" s="84">
        <f t="shared" si="7"/>
        <v>1</v>
      </c>
      <c r="H53" s="99">
        <f t="shared" si="8"/>
        <v>780</v>
      </c>
      <c r="I53" s="150"/>
      <c r="J53" s="77">
        <v>286.67000000000007</v>
      </c>
      <c r="K53" s="77">
        <f t="shared" si="9"/>
        <v>1066.67</v>
      </c>
      <c r="L53" s="77">
        <f>135+163.59</f>
        <v>298.59000000000003</v>
      </c>
      <c r="M53" s="77">
        <f t="shared" si="10"/>
        <v>768.08</v>
      </c>
      <c r="N53" s="165">
        <f t="shared" ref="N53:N63" si="12">M53</f>
        <v>768.08</v>
      </c>
      <c r="O53" s="65" t="s">
        <v>440</v>
      </c>
      <c r="P53" s="163"/>
    </row>
    <row r="54" spans="1:16" s="14" customFormat="1" x14ac:dyDescent="0.3">
      <c r="A54" s="64">
        <f t="shared" si="4"/>
        <v>53</v>
      </c>
      <c r="B54" s="65" t="s">
        <v>223</v>
      </c>
      <c r="C54" s="65" t="s">
        <v>393</v>
      </c>
      <c r="D54" s="65" t="s">
        <v>224</v>
      </c>
      <c r="E54" s="64"/>
      <c r="F54" s="64"/>
      <c r="G54" s="84">
        <f t="shared" si="7"/>
        <v>1</v>
      </c>
      <c r="H54" s="99">
        <f t="shared" si="8"/>
        <v>0</v>
      </c>
      <c r="I54" s="150"/>
      <c r="J54" s="77">
        <v>218.10000000000002</v>
      </c>
      <c r="K54" s="77">
        <f t="shared" si="9"/>
        <v>218.10000000000002</v>
      </c>
      <c r="L54" s="77"/>
      <c r="M54" s="77">
        <f t="shared" si="10"/>
        <v>218.10000000000002</v>
      </c>
      <c r="N54" s="165">
        <f t="shared" si="12"/>
        <v>218.10000000000002</v>
      </c>
      <c r="O54" s="65"/>
      <c r="P54" s="163"/>
    </row>
    <row r="55" spans="1:16" s="14" customFormat="1" ht="24" x14ac:dyDescent="0.3">
      <c r="A55" s="64">
        <f t="shared" si="4"/>
        <v>54</v>
      </c>
      <c r="B55" s="65" t="s">
        <v>126</v>
      </c>
      <c r="C55" s="65" t="s">
        <v>394</v>
      </c>
      <c r="D55" s="65" t="s">
        <v>272</v>
      </c>
      <c r="E55" s="64"/>
      <c r="F55" s="64">
        <v>321</v>
      </c>
      <c r="G55" s="84">
        <f t="shared" si="7"/>
        <v>1</v>
      </c>
      <c r="H55" s="99">
        <f t="shared" si="8"/>
        <v>321</v>
      </c>
      <c r="I55" s="150"/>
      <c r="J55" s="77">
        <v>471.65</v>
      </c>
      <c r="K55" s="77">
        <f t="shared" si="9"/>
        <v>792.65</v>
      </c>
      <c r="L55" s="77">
        <f>200+59.4+186.48</f>
        <v>445.88</v>
      </c>
      <c r="M55" s="77">
        <f t="shared" si="10"/>
        <v>346.77</v>
      </c>
      <c r="N55" s="165">
        <f t="shared" si="12"/>
        <v>346.77</v>
      </c>
      <c r="O55" s="105" t="s">
        <v>442</v>
      </c>
    </row>
    <row r="56" spans="1:16" s="14" customFormat="1" x14ac:dyDescent="0.3">
      <c r="A56" s="64">
        <f t="shared" si="4"/>
        <v>55</v>
      </c>
      <c r="B56" s="65" t="s">
        <v>225</v>
      </c>
      <c r="C56" s="65" t="s">
        <v>395</v>
      </c>
      <c r="D56" s="65" t="s">
        <v>30</v>
      </c>
      <c r="E56" s="64"/>
      <c r="F56" s="64"/>
      <c r="G56" s="84">
        <f t="shared" si="7"/>
        <v>1</v>
      </c>
      <c r="H56" s="99">
        <f t="shared" si="8"/>
        <v>0</v>
      </c>
      <c r="I56" s="150"/>
      <c r="J56" s="77">
        <v>36.299999999999997</v>
      </c>
      <c r="K56" s="77">
        <f t="shared" si="9"/>
        <v>36.299999999999997</v>
      </c>
      <c r="L56" s="77"/>
      <c r="M56" s="77">
        <f t="shared" si="10"/>
        <v>36.299999999999997</v>
      </c>
      <c r="N56" s="165">
        <f t="shared" si="12"/>
        <v>36.299999999999997</v>
      </c>
      <c r="O56" s="65"/>
    </row>
    <row r="57" spans="1:16" s="14" customFormat="1" x14ac:dyDescent="0.3">
      <c r="A57" s="64">
        <f t="shared" si="4"/>
        <v>56</v>
      </c>
      <c r="B57" s="65" t="s">
        <v>128</v>
      </c>
      <c r="C57" s="65" t="s">
        <v>396</v>
      </c>
      <c r="D57" s="65" t="s">
        <v>14</v>
      </c>
      <c r="E57" s="64"/>
      <c r="F57" s="64">
        <v>321</v>
      </c>
      <c r="G57" s="84">
        <f t="shared" si="7"/>
        <v>1</v>
      </c>
      <c r="H57" s="99">
        <f t="shared" si="8"/>
        <v>321</v>
      </c>
      <c r="I57" s="150"/>
      <c r="J57" s="77">
        <v>13.910000000000082</v>
      </c>
      <c r="K57" s="77">
        <f t="shared" si="9"/>
        <v>334.91000000000008</v>
      </c>
      <c r="L57" s="77">
        <v>300</v>
      </c>
      <c r="M57" s="77">
        <f t="shared" si="10"/>
        <v>34.910000000000082</v>
      </c>
      <c r="N57" s="165">
        <f t="shared" si="12"/>
        <v>34.910000000000082</v>
      </c>
      <c r="O57" s="105" t="s">
        <v>438</v>
      </c>
    </row>
    <row r="58" spans="1:16" s="14" customFormat="1" x14ac:dyDescent="0.3">
      <c r="A58" s="64">
        <f t="shared" si="4"/>
        <v>57</v>
      </c>
      <c r="B58" s="65" t="s">
        <v>131</v>
      </c>
      <c r="C58" s="65" t="s">
        <v>397</v>
      </c>
      <c r="D58" s="65" t="s">
        <v>13</v>
      </c>
      <c r="E58" s="64"/>
      <c r="F58" s="64">
        <v>86</v>
      </c>
      <c r="G58" s="84">
        <f t="shared" si="7"/>
        <v>1</v>
      </c>
      <c r="H58" s="99">
        <f t="shared" si="8"/>
        <v>86</v>
      </c>
      <c r="I58" s="150"/>
      <c r="J58" s="77">
        <v>220.05</v>
      </c>
      <c r="K58" s="77">
        <f t="shared" si="9"/>
        <v>306.05</v>
      </c>
      <c r="L58" s="77">
        <v>250</v>
      </c>
      <c r="M58" s="77">
        <f t="shared" si="10"/>
        <v>56.050000000000011</v>
      </c>
      <c r="N58" s="165">
        <f t="shared" si="12"/>
        <v>56.050000000000011</v>
      </c>
      <c r="O58" s="105" t="s">
        <v>447</v>
      </c>
    </row>
    <row r="59" spans="1:16" s="14" customFormat="1" x14ac:dyDescent="0.3">
      <c r="A59" s="64">
        <f t="shared" si="4"/>
        <v>58</v>
      </c>
      <c r="B59" s="65" t="s">
        <v>300</v>
      </c>
      <c r="C59" s="65" t="s">
        <v>398</v>
      </c>
      <c r="D59" s="65" t="s">
        <v>14</v>
      </c>
      <c r="E59" s="64"/>
      <c r="F59" s="64">
        <v>405</v>
      </c>
      <c r="G59" s="84">
        <f t="shared" si="7"/>
        <v>1</v>
      </c>
      <c r="H59" s="99">
        <f t="shared" si="8"/>
        <v>405</v>
      </c>
      <c r="I59" s="150"/>
      <c r="J59" s="77">
        <v>13.919999999999618</v>
      </c>
      <c r="K59" s="77">
        <f t="shared" si="9"/>
        <v>418.91999999999962</v>
      </c>
      <c r="L59" s="77">
        <v>300</v>
      </c>
      <c r="M59" s="77">
        <f t="shared" si="10"/>
        <v>118.91999999999962</v>
      </c>
      <c r="N59" s="165">
        <f t="shared" si="12"/>
        <v>118.91999999999962</v>
      </c>
      <c r="O59" s="65" t="s">
        <v>449</v>
      </c>
    </row>
    <row r="60" spans="1:16" s="14" customFormat="1" x14ac:dyDescent="0.3">
      <c r="A60" s="64">
        <f t="shared" si="4"/>
        <v>59</v>
      </c>
      <c r="B60" s="65" t="s">
        <v>136</v>
      </c>
      <c r="C60" s="65" t="s">
        <v>399</v>
      </c>
      <c r="D60" s="65" t="s">
        <v>100</v>
      </c>
      <c r="E60" s="64"/>
      <c r="F60" s="64">
        <v>95</v>
      </c>
      <c r="G60" s="84">
        <f t="shared" si="7"/>
        <v>1</v>
      </c>
      <c r="H60" s="99">
        <f t="shared" si="8"/>
        <v>95</v>
      </c>
      <c r="I60" s="150"/>
      <c r="J60" s="77">
        <v>587.15</v>
      </c>
      <c r="K60" s="77">
        <f t="shared" si="9"/>
        <v>682.15</v>
      </c>
      <c r="L60" s="77">
        <f>682.15</f>
        <v>682.15</v>
      </c>
      <c r="M60" s="77">
        <f t="shared" si="10"/>
        <v>0</v>
      </c>
      <c r="N60" s="165">
        <f t="shared" si="12"/>
        <v>0</v>
      </c>
      <c r="O60" s="161" t="s">
        <v>443</v>
      </c>
    </row>
    <row r="61" spans="1:16" s="14" customFormat="1" x14ac:dyDescent="0.3">
      <c r="A61" s="64">
        <f t="shared" si="4"/>
        <v>60</v>
      </c>
      <c r="B61" s="65" t="s">
        <v>137</v>
      </c>
      <c r="C61" s="65" t="s">
        <v>423</v>
      </c>
      <c r="D61" s="65" t="s">
        <v>43</v>
      </c>
      <c r="E61" s="64"/>
      <c r="F61" s="64">
        <v>320</v>
      </c>
      <c r="G61" s="84">
        <f t="shared" si="7"/>
        <v>1</v>
      </c>
      <c r="H61" s="99">
        <f t="shared" si="8"/>
        <v>320</v>
      </c>
      <c r="I61" s="150"/>
      <c r="J61" s="77">
        <v>246.22000000000003</v>
      </c>
      <c r="K61" s="77">
        <f t="shared" si="9"/>
        <v>566.22</v>
      </c>
      <c r="L61" s="77"/>
      <c r="M61" s="77">
        <f t="shared" si="10"/>
        <v>566.22</v>
      </c>
      <c r="N61" s="165">
        <f t="shared" si="12"/>
        <v>566.22</v>
      </c>
      <c r="O61" s="65"/>
    </row>
    <row r="62" spans="1:16" s="14" customFormat="1" x14ac:dyDescent="0.3">
      <c r="A62" s="64">
        <f t="shared" si="4"/>
        <v>61</v>
      </c>
      <c r="B62" s="65" t="s">
        <v>140</v>
      </c>
      <c r="C62" s="65" t="s">
        <v>400</v>
      </c>
      <c r="D62" s="65" t="s">
        <v>11</v>
      </c>
      <c r="E62" s="64"/>
      <c r="F62" s="64"/>
      <c r="G62" s="84">
        <f t="shared" si="7"/>
        <v>1</v>
      </c>
      <c r="H62" s="99">
        <f t="shared" si="8"/>
        <v>0</v>
      </c>
      <c r="I62" s="150"/>
      <c r="J62" s="77">
        <v>597.75</v>
      </c>
      <c r="K62" s="77">
        <f t="shared" si="9"/>
        <v>597.75</v>
      </c>
      <c r="L62" s="77"/>
      <c r="M62" s="77">
        <f t="shared" si="10"/>
        <v>597.75</v>
      </c>
      <c r="N62" s="165">
        <f t="shared" si="12"/>
        <v>597.75</v>
      </c>
      <c r="O62" s="65"/>
      <c r="P62" s="163"/>
    </row>
    <row r="63" spans="1:16" s="14" customFormat="1" ht="35.4" x14ac:dyDescent="0.3">
      <c r="A63" s="64">
        <f t="shared" si="4"/>
        <v>62</v>
      </c>
      <c r="B63" s="65" t="s">
        <v>141</v>
      </c>
      <c r="C63" s="65" t="s">
        <v>401</v>
      </c>
      <c r="D63" s="65" t="s">
        <v>50</v>
      </c>
      <c r="E63" s="64"/>
      <c r="F63" s="64">
        <v>965</v>
      </c>
      <c r="G63" s="84">
        <f t="shared" si="7"/>
        <v>1</v>
      </c>
      <c r="H63" s="99">
        <f t="shared" si="8"/>
        <v>965</v>
      </c>
      <c r="I63" s="150"/>
      <c r="J63" s="77">
        <v>842.6</v>
      </c>
      <c r="K63" s="77">
        <f t="shared" si="9"/>
        <v>1807.6</v>
      </c>
      <c r="L63" s="77">
        <f>288.73+72+165+77+424.2</f>
        <v>1026.93</v>
      </c>
      <c r="M63" s="77">
        <f t="shared" si="10"/>
        <v>780.66999999999985</v>
      </c>
      <c r="N63" s="165">
        <f t="shared" si="12"/>
        <v>780.66999999999985</v>
      </c>
      <c r="O63" s="105" t="s">
        <v>454</v>
      </c>
    </row>
    <row r="64" spans="1:16" s="14" customFormat="1" x14ac:dyDescent="0.3">
      <c r="A64" s="64">
        <f t="shared" si="4"/>
        <v>63</v>
      </c>
      <c r="B64" s="65" t="s">
        <v>142</v>
      </c>
      <c r="C64" s="65" t="s">
        <v>402</v>
      </c>
      <c r="D64" s="65" t="s">
        <v>14</v>
      </c>
      <c r="E64" s="64"/>
      <c r="F64" s="64"/>
      <c r="G64" s="84">
        <f t="shared" si="7"/>
        <v>1</v>
      </c>
      <c r="H64" s="99">
        <f t="shared" si="8"/>
        <v>0</v>
      </c>
      <c r="I64" s="150"/>
      <c r="J64" s="77">
        <v>585.54999999999995</v>
      </c>
      <c r="K64" s="77">
        <f t="shared" si="9"/>
        <v>585.54999999999995</v>
      </c>
      <c r="L64" s="77">
        <v>75</v>
      </c>
      <c r="M64" s="77">
        <f t="shared" si="10"/>
        <v>510.54999999999995</v>
      </c>
      <c r="N64" s="165">
        <f>M64</f>
        <v>510.54999999999995</v>
      </c>
      <c r="O64" s="65" t="s">
        <v>451</v>
      </c>
    </row>
    <row r="65" spans="1:16" s="14" customFormat="1" x14ac:dyDescent="0.3">
      <c r="A65" s="64">
        <f t="shared" si="4"/>
        <v>64</v>
      </c>
      <c r="B65" s="65" t="s">
        <v>145</v>
      </c>
      <c r="C65" s="65" t="s">
        <v>403</v>
      </c>
      <c r="D65" s="65" t="s">
        <v>32</v>
      </c>
      <c r="E65" s="64"/>
      <c r="F65" s="64">
        <v>495</v>
      </c>
      <c r="G65" s="84">
        <f t="shared" si="7"/>
        <v>1</v>
      </c>
      <c r="H65" s="99">
        <f t="shared" si="8"/>
        <v>495</v>
      </c>
      <c r="I65" s="150"/>
      <c r="J65" s="77">
        <v>726.43000000000006</v>
      </c>
      <c r="K65" s="77">
        <f t="shared" si="9"/>
        <v>1221.43</v>
      </c>
      <c r="L65" s="77">
        <f>295.54+200</f>
        <v>495.54</v>
      </c>
      <c r="M65" s="77">
        <f t="shared" si="10"/>
        <v>725.8900000000001</v>
      </c>
      <c r="N65" s="165"/>
      <c r="O65" s="105" t="s">
        <v>446</v>
      </c>
    </row>
    <row r="66" spans="1:16" s="14" customFormat="1" x14ac:dyDescent="0.3">
      <c r="A66" s="64">
        <f t="shared" si="4"/>
        <v>65</v>
      </c>
      <c r="B66" s="65" t="s">
        <v>271</v>
      </c>
      <c r="C66" s="65" t="s">
        <v>404</v>
      </c>
      <c r="D66" s="65" t="s">
        <v>272</v>
      </c>
      <c r="E66" s="64"/>
      <c r="F66" s="64">
        <v>571</v>
      </c>
      <c r="G66" s="84">
        <f t="shared" ref="G66:G83" si="13">$F$87</f>
        <v>1</v>
      </c>
      <c r="H66" s="99">
        <f t="shared" si="8"/>
        <v>571</v>
      </c>
      <c r="I66" s="150"/>
      <c r="J66" s="77">
        <v>405.22</v>
      </c>
      <c r="K66" s="77">
        <f t="shared" si="9"/>
        <v>976.22</v>
      </c>
      <c r="L66" s="77"/>
      <c r="M66" s="77">
        <f t="shared" si="10"/>
        <v>976.22</v>
      </c>
      <c r="N66" s="165">
        <f>M66</f>
        <v>976.22</v>
      </c>
      <c r="O66" s="65"/>
    </row>
    <row r="67" spans="1:16" s="14" customFormat="1" x14ac:dyDescent="0.3">
      <c r="A67" s="64">
        <f t="shared" si="4"/>
        <v>66</v>
      </c>
      <c r="B67" s="65" t="s">
        <v>146</v>
      </c>
      <c r="C67" s="65" t="s">
        <v>405</v>
      </c>
      <c r="D67" s="65" t="s">
        <v>139</v>
      </c>
      <c r="E67" s="64"/>
      <c r="F67" s="64">
        <v>270</v>
      </c>
      <c r="G67" s="84">
        <f t="shared" si="13"/>
        <v>1</v>
      </c>
      <c r="H67" s="99">
        <f t="shared" si="8"/>
        <v>270</v>
      </c>
      <c r="I67" s="150"/>
      <c r="J67" s="77">
        <v>434.3</v>
      </c>
      <c r="K67" s="77">
        <f t="shared" si="9"/>
        <v>704.3</v>
      </c>
      <c r="L67" s="77">
        <f>250+449.55</f>
        <v>699.55</v>
      </c>
      <c r="M67" s="77">
        <f t="shared" si="10"/>
        <v>4.75</v>
      </c>
      <c r="N67" s="165"/>
      <c r="O67" s="65" t="s">
        <v>430</v>
      </c>
    </row>
    <row r="68" spans="1:16" s="14" customFormat="1" x14ac:dyDescent="0.3">
      <c r="A68" s="64">
        <f t="shared" ref="A68:A83" si="14">A67+1</f>
        <v>67</v>
      </c>
      <c r="B68" s="65" t="s">
        <v>148</v>
      </c>
      <c r="C68" s="65" t="s">
        <v>406</v>
      </c>
      <c r="D68" s="65" t="s">
        <v>11</v>
      </c>
      <c r="E68" s="64"/>
      <c r="F68" s="64"/>
      <c r="G68" s="84">
        <f t="shared" si="13"/>
        <v>1</v>
      </c>
      <c r="H68" s="99">
        <f t="shared" si="8"/>
        <v>0</v>
      </c>
      <c r="I68" s="150"/>
      <c r="J68" s="77">
        <v>234.32</v>
      </c>
      <c r="K68" s="77">
        <f t="shared" si="9"/>
        <v>234.32</v>
      </c>
      <c r="L68" s="77"/>
      <c r="M68" s="77">
        <f t="shared" si="10"/>
        <v>234.32</v>
      </c>
      <c r="N68" s="165">
        <f>M68</f>
        <v>234.32</v>
      </c>
      <c r="O68" s="65"/>
      <c r="P68" s="163"/>
    </row>
    <row r="69" spans="1:16" s="14" customFormat="1" x14ac:dyDescent="0.3">
      <c r="A69" s="64">
        <f t="shared" si="14"/>
        <v>68</v>
      </c>
      <c r="B69" s="65" t="s">
        <v>175</v>
      </c>
      <c r="C69" s="65" t="s">
        <v>407</v>
      </c>
      <c r="D69" s="65" t="s">
        <v>50</v>
      </c>
      <c r="E69" s="64"/>
      <c r="F69" s="64">
        <v>535</v>
      </c>
      <c r="G69" s="84">
        <f t="shared" si="13"/>
        <v>1</v>
      </c>
      <c r="H69" s="99">
        <f t="shared" ref="H69:H83" si="15">F69*G69</f>
        <v>535</v>
      </c>
      <c r="I69" s="150"/>
      <c r="J69" s="77">
        <v>551</v>
      </c>
      <c r="K69" s="77">
        <f t="shared" ref="K69:K83" si="16">J69+H69</f>
        <v>1086</v>
      </c>
      <c r="L69" s="77">
        <f>326+255+300</f>
        <v>881</v>
      </c>
      <c r="M69" s="77">
        <f t="shared" ref="M69:M83" si="17">K69-L69</f>
        <v>205</v>
      </c>
      <c r="N69" s="165">
        <f>M69</f>
        <v>205</v>
      </c>
      <c r="O69" s="105" t="s">
        <v>433</v>
      </c>
    </row>
    <row r="70" spans="1:16" s="14" customFormat="1" x14ac:dyDescent="0.3">
      <c r="A70" s="64">
        <f t="shared" si="14"/>
        <v>69</v>
      </c>
      <c r="B70" s="65" t="s">
        <v>149</v>
      </c>
      <c r="C70" s="65" t="s">
        <v>422</v>
      </c>
      <c r="D70" s="65" t="s">
        <v>32</v>
      </c>
      <c r="E70" s="64"/>
      <c r="F70" s="64">
        <v>232</v>
      </c>
      <c r="G70" s="84">
        <f t="shared" si="13"/>
        <v>1</v>
      </c>
      <c r="H70" s="99">
        <f t="shared" si="15"/>
        <v>232</v>
      </c>
      <c r="I70" s="150"/>
      <c r="J70" s="77">
        <v>0</v>
      </c>
      <c r="K70" s="77">
        <f t="shared" si="16"/>
        <v>232</v>
      </c>
      <c r="L70" s="77">
        <v>200</v>
      </c>
      <c r="M70" s="77">
        <f t="shared" si="17"/>
        <v>32</v>
      </c>
      <c r="N70" s="165"/>
      <c r="O70" s="105" t="s">
        <v>432</v>
      </c>
    </row>
    <row r="71" spans="1:16" s="14" customFormat="1" x14ac:dyDescent="0.3">
      <c r="A71" s="64">
        <f t="shared" si="14"/>
        <v>70</v>
      </c>
      <c r="B71" s="65" t="s">
        <v>336</v>
      </c>
      <c r="C71" s="65" t="s">
        <v>408</v>
      </c>
      <c r="D71" s="65" t="s">
        <v>337</v>
      </c>
      <c r="E71" s="64"/>
      <c r="F71" s="64">
        <v>55</v>
      </c>
      <c r="G71" s="84">
        <f t="shared" si="13"/>
        <v>1</v>
      </c>
      <c r="H71" s="99">
        <f t="shared" si="15"/>
        <v>55</v>
      </c>
      <c r="I71" s="150"/>
      <c r="J71" s="77">
        <v>0</v>
      </c>
      <c r="K71" s="77">
        <f t="shared" si="16"/>
        <v>55</v>
      </c>
      <c r="L71" s="77"/>
      <c r="M71" s="77">
        <f t="shared" si="17"/>
        <v>55</v>
      </c>
      <c r="N71" s="165">
        <f>M71</f>
        <v>55</v>
      </c>
      <c r="O71" s="105"/>
    </row>
    <row r="72" spans="1:16" s="14" customFormat="1" ht="24" x14ac:dyDescent="0.3">
      <c r="A72" s="64">
        <f t="shared" si="14"/>
        <v>71</v>
      </c>
      <c r="B72" s="65" t="s">
        <v>151</v>
      </c>
      <c r="C72" s="65" t="s">
        <v>409</v>
      </c>
      <c r="D72" s="65" t="s">
        <v>50</v>
      </c>
      <c r="E72" s="64"/>
      <c r="F72" s="64">
        <v>299</v>
      </c>
      <c r="G72" s="84">
        <f t="shared" si="13"/>
        <v>1</v>
      </c>
      <c r="H72" s="99">
        <f t="shared" si="15"/>
        <v>299</v>
      </c>
      <c r="I72" s="150"/>
      <c r="J72" s="77">
        <v>197.75</v>
      </c>
      <c r="K72" s="77">
        <f t="shared" si="16"/>
        <v>496.75</v>
      </c>
      <c r="L72" s="77">
        <f>149.85+250</f>
        <v>399.85</v>
      </c>
      <c r="M72" s="77">
        <f t="shared" si="17"/>
        <v>96.899999999999977</v>
      </c>
      <c r="N72" s="165">
        <f>M72</f>
        <v>96.899999999999977</v>
      </c>
      <c r="O72" s="105" t="s">
        <v>431</v>
      </c>
    </row>
    <row r="73" spans="1:16" s="14" customFormat="1" x14ac:dyDescent="0.3">
      <c r="A73" s="64">
        <f t="shared" si="14"/>
        <v>72</v>
      </c>
      <c r="B73" s="65" t="s">
        <v>152</v>
      </c>
      <c r="C73" s="65" t="s">
        <v>410</v>
      </c>
      <c r="D73" s="65" t="s">
        <v>14</v>
      </c>
      <c r="E73" s="64"/>
      <c r="F73" s="64">
        <v>335</v>
      </c>
      <c r="G73" s="84">
        <f t="shared" si="13"/>
        <v>1</v>
      </c>
      <c r="H73" s="99">
        <f t="shared" si="15"/>
        <v>335</v>
      </c>
      <c r="I73" s="150"/>
      <c r="J73" s="77">
        <v>0</v>
      </c>
      <c r="K73" s="77">
        <f t="shared" si="16"/>
        <v>335</v>
      </c>
      <c r="L73" s="77"/>
      <c r="M73" s="77">
        <f t="shared" si="17"/>
        <v>335</v>
      </c>
      <c r="N73" s="165">
        <f>M73</f>
        <v>335</v>
      </c>
      <c r="O73" s="65"/>
    </row>
    <row r="74" spans="1:16" s="14" customFormat="1" x14ac:dyDescent="0.3">
      <c r="A74" s="64">
        <f t="shared" si="14"/>
        <v>73</v>
      </c>
      <c r="B74" s="65" t="s">
        <v>343</v>
      </c>
      <c r="C74" s="65" t="s">
        <v>411</v>
      </c>
      <c r="D74" s="65" t="s">
        <v>224</v>
      </c>
      <c r="E74" s="64"/>
      <c r="F74" s="64">
        <v>40</v>
      </c>
      <c r="G74" s="84">
        <f t="shared" si="13"/>
        <v>1</v>
      </c>
      <c r="H74" s="99">
        <f t="shared" si="15"/>
        <v>40</v>
      </c>
      <c r="I74" s="150"/>
      <c r="J74" s="77">
        <v>0</v>
      </c>
      <c r="K74" s="77">
        <f t="shared" si="16"/>
        <v>40</v>
      </c>
      <c r="L74" s="77"/>
      <c r="M74" s="77">
        <f t="shared" si="17"/>
        <v>40</v>
      </c>
      <c r="N74" s="165"/>
      <c r="O74" s="105"/>
      <c r="P74" s="163"/>
    </row>
    <row r="75" spans="1:16" s="14" customFormat="1" x14ac:dyDescent="0.3">
      <c r="A75" s="64">
        <f t="shared" si="14"/>
        <v>74</v>
      </c>
      <c r="B75" s="65" t="s">
        <v>269</v>
      </c>
      <c r="C75" s="65" t="s">
        <v>412</v>
      </c>
      <c r="D75" s="65" t="s">
        <v>268</v>
      </c>
      <c r="E75" s="64"/>
      <c r="F75" s="64">
        <v>255</v>
      </c>
      <c r="G75" s="84">
        <f t="shared" si="13"/>
        <v>1</v>
      </c>
      <c r="H75" s="99">
        <f t="shared" si="15"/>
        <v>255</v>
      </c>
      <c r="I75" s="150"/>
      <c r="J75" s="77">
        <v>60.6</v>
      </c>
      <c r="K75" s="77">
        <f t="shared" si="16"/>
        <v>315.60000000000002</v>
      </c>
      <c r="L75" s="77">
        <v>250</v>
      </c>
      <c r="M75" s="77">
        <f t="shared" si="17"/>
        <v>65.600000000000023</v>
      </c>
      <c r="N75" s="165">
        <f>M75</f>
        <v>65.600000000000023</v>
      </c>
      <c r="O75" s="65" t="s">
        <v>441</v>
      </c>
    </row>
    <row r="76" spans="1:16" s="14" customFormat="1" x14ac:dyDescent="0.3">
      <c r="A76" s="64">
        <f t="shared" si="14"/>
        <v>75</v>
      </c>
      <c r="B76" s="65" t="s">
        <v>154</v>
      </c>
      <c r="C76" s="65" t="s">
        <v>413</v>
      </c>
      <c r="D76" s="65" t="s">
        <v>153</v>
      </c>
      <c r="E76" s="64"/>
      <c r="F76" s="64">
        <v>96</v>
      </c>
      <c r="G76" s="84">
        <f t="shared" si="13"/>
        <v>1</v>
      </c>
      <c r="H76" s="99">
        <f t="shared" si="15"/>
        <v>96</v>
      </c>
      <c r="I76" s="150"/>
      <c r="J76" s="77">
        <v>222.2</v>
      </c>
      <c r="K76" s="77">
        <f t="shared" si="16"/>
        <v>318.2</v>
      </c>
      <c r="L76" s="77"/>
      <c r="M76" s="77">
        <f t="shared" si="17"/>
        <v>318.2</v>
      </c>
      <c r="N76" s="165">
        <f t="shared" ref="N76:N82" si="18">M76</f>
        <v>318.2</v>
      </c>
      <c r="O76" s="65"/>
    </row>
    <row r="77" spans="1:16" s="14" customFormat="1" x14ac:dyDescent="0.3">
      <c r="A77" s="64">
        <f t="shared" si="14"/>
        <v>76</v>
      </c>
      <c r="B77" s="65" t="s">
        <v>428</v>
      </c>
      <c r="C77" s="65" t="s">
        <v>429</v>
      </c>
      <c r="D77" s="65" t="s">
        <v>32</v>
      </c>
      <c r="E77" s="64"/>
      <c r="F77" s="64">
        <v>130</v>
      </c>
      <c r="G77" s="84">
        <f t="shared" si="13"/>
        <v>1</v>
      </c>
      <c r="H77" s="99">
        <f t="shared" si="15"/>
        <v>130</v>
      </c>
      <c r="I77" s="150"/>
      <c r="J77" s="77">
        <v>0</v>
      </c>
      <c r="K77" s="77">
        <f t="shared" si="16"/>
        <v>130</v>
      </c>
      <c r="L77" s="77"/>
      <c r="M77" s="77">
        <f t="shared" si="17"/>
        <v>130</v>
      </c>
      <c r="N77" s="165">
        <f t="shared" si="18"/>
        <v>130</v>
      </c>
      <c r="O77" s="105"/>
    </row>
    <row r="78" spans="1:16" s="14" customFormat="1" x14ac:dyDescent="0.3">
      <c r="A78" s="64">
        <f t="shared" si="14"/>
        <v>77</v>
      </c>
      <c r="B78" s="65" t="s">
        <v>226</v>
      </c>
      <c r="C78" s="65" t="s">
        <v>414</v>
      </c>
      <c r="D78" s="65" t="s">
        <v>32</v>
      </c>
      <c r="E78" s="64"/>
      <c r="F78" s="64"/>
      <c r="G78" s="84">
        <f t="shared" si="13"/>
        <v>1</v>
      </c>
      <c r="H78" s="99">
        <f t="shared" si="15"/>
        <v>0</v>
      </c>
      <c r="I78" s="150"/>
      <c r="J78" s="77">
        <v>108.9</v>
      </c>
      <c r="K78" s="77">
        <f t="shared" si="16"/>
        <v>108.9</v>
      </c>
      <c r="L78" s="77"/>
      <c r="M78" s="77">
        <f t="shared" si="17"/>
        <v>108.9</v>
      </c>
      <c r="N78" s="165">
        <f t="shared" si="18"/>
        <v>108.9</v>
      </c>
      <c r="O78" s="65"/>
    </row>
    <row r="79" spans="1:16" s="14" customFormat="1" x14ac:dyDescent="0.3">
      <c r="A79" s="64">
        <f t="shared" si="14"/>
        <v>78</v>
      </c>
      <c r="B79" s="65" t="s">
        <v>338</v>
      </c>
      <c r="C79" s="65" t="s">
        <v>415</v>
      </c>
      <c r="D79" s="65" t="s">
        <v>14</v>
      </c>
      <c r="E79" s="64"/>
      <c r="F79" s="64">
        <v>30</v>
      </c>
      <c r="G79" s="84">
        <f t="shared" si="13"/>
        <v>1</v>
      </c>
      <c r="H79" s="99">
        <f t="shared" si="15"/>
        <v>30</v>
      </c>
      <c r="I79" s="150"/>
      <c r="J79" s="77">
        <v>0</v>
      </c>
      <c r="K79" s="77">
        <f t="shared" si="16"/>
        <v>30</v>
      </c>
      <c r="L79" s="77"/>
      <c r="M79" s="77">
        <f t="shared" si="17"/>
        <v>30</v>
      </c>
      <c r="N79" s="165">
        <f t="shared" si="18"/>
        <v>30</v>
      </c>
      <c r="O79" s="65"/>
    </row>
    <row r="80" spans="1:16" s="14" customFormat="1" x14ac:dyDescent="0.3">
      <c r="A80" s="64">
        <f t="shared" si="14"/>
        <v>79</v>
      </c>
      <c r="B80" s="65" t="s">
        <v>159</v>
      </c>
      <c r="C80" s="65" t="s">
        <v>416</v>
      </c>
      <c r="D80" s="65" t="s">
        <v>32</v>
      </c>
      <c r="E80" s="64"/>
      <c r="F80" s="64">
        <v>665</v>
      </c>
      <c r="G80" s="84">
        <f t="shared" si="13"/>
        <v>1</v>
      </c>
      <c r="H80" s="99">
        <f t="shared" si="15"/>
        <v>665</v>
      </c>
      <c r="I80" s="150"/>
      <c r="J80" s="77">
        <v>1204.3499999999999</v>
      </c>
      <c r="K80" s="77">
        <f t="shared" si="16"/>
        <v>1869.35</v>
      </c>
      <c r="L80" s="77">
        <f>250+326+250+150</f>
        <v>976</v>
      </c>
      <c r="M80" s="77">
        <f t="shared" si="17"/>
        <v>893.34999999999991</v>
      </c>
      <c r="N80" s="165">
        <f t="shared" si="18"/>
        <v>893.34999999999991</v>
      </c>
      <c r="O80" s="65" t="s">
        <v>450</v>
      </c>
    </row>
    <row r="81" spans="1:16" s="14" customFormat="1" x14ac:dyDescent="0.3">
      <c r="A81" s="64">
        <f t="shared" si="14"/>
        <v>80</v>
      </c>
      <c r="B81" s="65" t="s">
        <v>161</v>
      </c>
      <c r="C81" s="65" t="s">
        <v>417</v>
      </c>
      <c r="D81" s="65" t="s">
        <v>43</v>
      </c>
      <c r="E81" s="64"/>
      <c r="F81" s="64">
        <v>145</v>
      </c>
      <c r="G81" s="84">
        <f t="shared" si="13"/>
        <v>1</v>
      </c>
      <c r="H81" s="99">
        <f t="shared" si="15"/>
        <v>145</v>
      </c>
      <c r="I81" s="150"/>
      <c r="J81" s="77">
        <v>202</v>
      </c>
      <c r="K81" s="77">
        <f t="shared" si="16"/>
        <v>347</v>
      </c>
      <c r="L81" s="77"/>
      <c r="M81" s="77">
        <f t="shared" si="17"/>
        <v>347</v>
      </c>
      <c r="N81" s="165">
        <f t="shared" si="18"/>
        <v>347</v>
      </c>
      <c r="O81" s="65"/>
    </row>
    <row r="82" spans="1:16" s="14" customFormat="1" x14ac:dyDescent="0.3">
      <c r="A82" s="64">
        <f t="shared" si="14"/>
        <v>81</v>
      </c>
      <c r="B82" s="65" t="s">
        <v>163</v>
      </c>
      <c r="C82" s="65" t="s">
        <v>418</v>
      </c>
      <c r="D82" s="65" t="s">
        <v>224</v>
      </c>
      <c r="E82" s="64"/>
      <c r="F82" s="64">
        <v>780</v>
      </c>
      <c r="G82" s="84">
        <f t="shared" si="13"/>
        <v>1</v>
      </c>
      <c r="H82" s="99">
        <f t="shared" si="15"/>
        <v>780</v>
      </c>
      <c r="I82" s="150"/>
      <c r="J82" s="77">
        <v>2610.2399999999998</v>
      </c>
      <c r="K82" s="77">
        <f t="shared" si="16"/>
        <v>3390.24</v>
      </c>
      <c r="L82" s="77"/>
      <c r="M82" s="77">
        <f t="shared" si="17"/>
        <v>3390.24</v>
      </c>
      <c r="N82" s="165">
        <f t="shared" si="18"/>
        <v>3390.24</v>
      </c>
      <c r="O82" s="65"/>
      <c r="P82" s="163"/>
    </row>
    <row r="83" spans="1:16" s="14" customFormat="1" x14ac:dyDescent="0.3">
      <c r="A83" s="64">
        <f t="shared" si="14"/>
        <v>82</v>
      </c>
      <c r="B83" s="65" t="s">
        <v>339</v>
      </c>
      <c r="C83" s="65" t="s">
        <v>419</v>
      </c>
      <c r="D83" s="65" t="s">
        <v>100</v>
      </c>
      <c r="E83" s="64"/>
      <c r="F83" s="64">
        <v>25</v>
      </c>
      <c r="G83" s="84">
        <f t="shared" si="13"/>
        <v>1</v>
      </c>
      <c r="H83" s="99">
        <f t="shared" si="15"/>
        <v>25</v>
      </c>
      <c r="I83" s="150"/>
      <c r="J83" s="77">
        <v>0</v>
      </c>
      <c r="K83" s="77">
        <f t="shared" si="16"/>
        <v>25</v>
      </c>
      <c r="L83" s="77"/>
      <c r="M83" s="77">
        <f t="shared" si="17"/>
        <v>25</v>
      </c>
      <c r="N83" s="165">
        <f>M83</f>
        <v>25</v>
      </c>
      <c r="O83" s="65"/>
    </row>
    <row r="84" spans="1:16" s="14" customFormat="1" x14ac:dyDescent="0.3">
      <c r="A84" s="151"/>
      <c r="B84" s="152"/>
      <c r="C84" s="152"/>
      <c r="D84" s="152"/>
      <c r="E84" s="151"/>
      <c r="F84" s="152"/>
      <c r="G84" s="85"/>
      <c r="H84" s="152"/>
      <c r="I84" s="152"/>
      <c r="J84" s="162">
        <f>SUM(J2:J82)</f>
        <v>25111.589999999997</v>
      </c>
      <c r="K84" s="162">
        <f>SUM(K2:K82)</f>
        <v>42237.59</v>
      </c>
      <c r="L84" s="162">
        <f>SUM(L2:L82)</f>
        <v>14081.16</v>
      </c>
      <c r="M84" s="162">
        <f>SUM(M2:M82)</f>
        <v>28156.429999999993</v>
      </c>
      <c r="N84" s="166">
        <f>SUM(N2:N82)</f>
        <v>25814.049999999996</v>
      </c>
      <c r="O84" s="152"/>
    </row>
    <row r="85" spans="1:16" s="14" customFormat="1" x14ac:dyDescent="0.3">
      <c r="A85" s="151"/>
      <c r="C85" s="72"/>
      <c r="D85" s="72" t="s">
        <v>178</v>
      </c>
      <c r="E85" s="151"/>
      <c r="F85" s="154">
        <f>SUM(F2:F83)</f>
        <v>16651</v>
      </c>
      <c r="G85" s="85"/>
      <c r="H85" s="152"/>
      <c r="I85" s="152"/>
      <c r="J85" s="153"/>
      <c r="K85" s="85"/>
      <c r="L85" s="85"/>
      <c r="M85" s="85"/>
      <c r="N85" s="167"/>
      <c r="O85" s="152"/>
    </row>
    <row r="86" spans="1:16" s="14" customFormat="1" x14ac:dyDescent="0.3">
      <c r="A86" s="151"/>
      <c r="C86" s="72"/>
      <c r="D86" s="72" t="s">
        <v>179</v>
      </c>
      <c r="E86" s="151"/>
      <c r="F86" s="155">
        <v>15000</v>
      </c>
      <c r="G86" s="153"/>
      <c r="H86" s="152"/>
      <c r="I86" s="152"/>
      <c r="J86" s="85"/>
      <c r="K86" s="85"/>
      <c r="L86" s="85"/>
      <c r="M86" s="85"/>
      <c r="N86" s="168"/>
      <c r="O86" s="85"/>
    </row>
    <row r="87" spans="1:16" s="14" customFormat="1" x14ac:dyDescent="0.3">
      <c r="A87" s="151"/>
      <c r="C87" s="72"/>
      <c r="D87" s="72" t="s">
        <v>180</v>
      </c>
      <c r="E87" s="151"/>
      <c r="F87" s="153">
        <v>1</v>
      </c>
      <c r="G87" s="152"/>
      <c r="H87" s="152"/>
      <c r="I87" s="152"/>
      <c r="J87" s="85"/>
      <c r="K87" s="152"/>
      <c r="L87" s="152"/>
      <c r="M87" s="152"/>
      <c r="N87" s="169"/>
      <c r="O87" s="152"/>
    </row>
    <row r="88" spans="1:16" s="14" customFormat="1" x14ac:dyDescent="0.3">
      <c r="A88" s="151"/>
      <c r="B88" s="72"/>
      <c r="C88" s="72"/>
      <c r="D88" s="72"/>
      <c r="E88" s="156"/>
      <c r="F88" s="72"/>
      <c r="G88" s="157"/>
      <c r="H88" s="152"/>
      <c r="I88" s="152"/>
      <c r="J88" s="152"/>
      <c r="K88" s="152"/>
      <c r="L88" s="152"/>
      <c r="M88" s="152"/>
      <c r="N88" s="169"/>
      <c r="O88" s="85"/>
    </row>
    <row r="89" spans="1:16" s="14" customFormat="1" x14ac:dyDescent="0.3">
      <c r="A89" s="151"/>
      <c r="B89" s="72"/>
      <c r="C89" s="72"/>
      <c r="D89" s="95" t="s">
        <v>195</v>
      </c>
      <c r="E89" s="156"/>
      <c r="F89" s="72"/>
      <c r="G89" s="157"/>
      <c r="H89" s="152"/>
      <c r="I89" s="152"/>
      <c r="J89" s="152"/>
      <c r="K89" s="152"/>
      <c r="L89" s="152"/>
      <c r="M89" s="152"/>
      <c r="N89" s="169"/>
      <c r="O89" s="85"/>
    </row>
    <row r="90" spans="1:16" s="14" customFormat="1" x14ac:dyDescent="0.3">
      <c r="A90" s="151"/>
      <c r="C90" s="95"/>
      <c r="D90" s="160" t="s">
        <v>301</v>
      </c>
      <c r="E90" s="156"/>
      <c r="F90" s="72"/>
      <c r="G90" s="158"/>
      <c r="H90" s="152"/>
      <c r="I90" s="152"/>
      <c r="J90" s="152"/>
      <c r="K90" s="152"/>
      <c r="L90" s="152"/>
      <c r="M90" s="152"/>
      <c r="N90" s="169"/>
      <c r="O90" s="152"/>
    </row>
    <row r="91" spans="1:16" s="14" customFormat="1" x14ac:dyDescent="0.3">
      <c r="A91" s="151"/>
      <c r="B91" s="72"/>
      <c r="C91" s="72"/>
      <c r="D91" s="72"/>
      <c r="E91" s="156"/>
      <c r="F91" s="72"/>
      <c r="G91" s="158"/>
      <c r="H91" s="152"/>
      <c r="I91" s="152"/>
      <c r="J91" s="153"/>
      <c r="K91" s="153"/>
      <c r="L91" s="153"/>
      <c r="M91" s="153"/>
      <c r="N91" s="170"/>
      <c r="O91" s="159"/>
    </row>
    <row r="92" spans="1:16" s="14" customFormat="1" x14ac:dyDescent="0.3">
      <c r="A92" s="151"/>
      <c r="B92" s="72"/>
      <c r="C92" s="72"/>
      <c r="D92" s="72"/>
      <c r="E92" s="156"/>
      <c r="F92" s="72"/>
      <c r="G92" s="158"/>
      <c r="H92" s="152"/>
      <c r="I92" s="152"/>
      <c r="J92" s="153"/>
      <c r="K92" s="153"/>
      <c r="L92" s="153"/>
      <c r="M92" s="153"/>
      <c r="N92" s="171"/>
      <c r="O92" s="152"/>
    </row>
    <row r="93" spans="1:16" s="14" customFormat="1" x14ac:dyDescent="0.3">
      <c r="A93" s="151"/>
      <c r="C93" s="160"/>
      <c r="D93" s="152" t="s">
        <v>427</v>
      </c>
      <c r="E93" s="151"/>
      <c r="F93" s="153">
        <f>F85-F86</f>
        <v>1651</v>
      </c>
      <c r="G93" s="153"/>
      <c r="H93" s="152"/>
      <c r="I93" s="152"/>
      <c r="J93" s="152"/>
      <c r="K93" s="152"/>
      <c r="L93" s="152"/>
      <c r="M93" s="152"/>
      <c r="N93" s="172"/>
      <c r="O93" s="152"/>
    </row>
    <row r="94" spans="1:16" s="14" customFormat="1" x14ac:dyDescent="0.3">
      <c r="A94" s="151"/>
      <c r="B94" s="152"/>
      <c r="C94" s="152"/>
      <c r="D94" s="152"/>
      <c r="E94" s="151"/>
      <c r="F94" s="152"/>
      <c r="G94" s="152"/>
      <c r="H94" s="152"/>
      <c r="I94" s="152"/>
      <c r="J94" s="152"/>
      <c r="K94" s="153"/>
      <c r="L94" s="153"/>
      <c r="M94" s="153"/>
      <c r="N94" s="170"/>
      <c r="O94" s="159"/>
    </row>
    <row r="95" spans="1:16" s="14" customFormat="1" x14ac:dyDescent="0.3">
      <c r="A95" s="151"/>
      <c r="B95" s="152"/>
      <c r="C95" s="152"/>
      <c r="D95" s="152"/>
      <c r="E95" s="151"/>
      <c r="F95" s="152"/>
      <c r="G95" s="152"/>
      <c r="H95" s="152"/>
      <c r="I95" s="152"/>
      <c r="J95" s="152"/>
      <c r="K95" s="152"/>
      <c r="L95" s="152"/>
      <c r="M95" s="152"/>
      <c r="N95" s="169"/>
      <c r="O95" s="152"/>
    </row>
    <row r="96" spans="1:16" s="14" customFormat="1" x14ac:dyDescent="0.3">
      <c r="A96" s="151"/>
      <c r="B96" s="152"/>
      <c r="C96" s="152"/>
      <c r="D96" s="152"/>
      <c r="E96" s="151"/>
      <c r="F96" s="152"/>
      <c r="G96" s="158"/>
      <c r="H96" s="72"/>
      <c r="I96" s="72"/>
      <c r="J96" s="72"/>
      <c r="K96" s="72"/>
      <c r="L96" s="72"/>
      <c r="M96" s="152"/>
      <c r="N96" s="169"/>
      <c r="O96" s="152"/>
    </row>
    <row r="97" spans="1:15" s="14" customFormat="1" x14ac:dyDescent="0.3">
      <c r="A97" s="151"/>
      <c r="B97" s="152"/>
      <c r="C97" s="152"/>
      <c r="D97" s="152"/>
      <c r="E97" s="151"/>
      <c r="F97" s="152"/>
      <c r="G97" s="157"/>
      <c r="H97" s="72"/>
      <c r="I97" s="72"/>
      <c r="J97" s="72"/>
      <c r="K97" s="72"/>
      <c r="L97" s="72"/>
      <c r="M97" s="152"/>
      <c r="N97" s="169"/>
      <c r="O97" s="152"/>
    </row>
    <row r="98" spans="1:15" s="14" customFormat="1" x14ac:dyDescent="0.3">
      <c r="A98" s="151"/>
      <c r="B98" s="152"/>
      <c r="C98" s="152"/>
      <c r="D98" s="152"/>
      <c r="E98" s="151"/>
      <c r="F98" s="152"/>
      <c r="G98" s="157"/>
      <c r="H98" s="72"/>
      <c r="I98" s="72"/>
      <c r="J98" s="72"/>
      <c r="K98" s="72"/>
      <c r="L98" s="157"/>
      <c r="M98" s="85"/>
      <c r="N98" s="169"/>
      <c r="O98" s="152"/>
    </row>
    <row r="99" spans="1:15" s="14" customFormat="1" x14ac:dyDescent="0.3">
      <c r="A99" s="151"/>
      <c r="B99" s="152"/>
      <c r="C99" s="152"/>
      <c r="D99" s="152"/>
      <c r="E99" s="151"/>
      <c r="F99" s="152"/>
      <c r="G99" s="72"/>
      <c r="H99" s="72"/>
      <c r="I99" s="72"/>
      <c r="J99" s="72"/>
      <c r="K99" s="72"/>
      <c r="L99" s="72"/>
      <c r="M99" s="152"/>
      <c r="N99" s="169"/>
      <c r="O99" s="152"/>
    </row>
    <row r="100" spans="1:15" s="14" customFormat="1" x14ac:dyDescent="0.3">
      <c r="A100" s="151"/>
      <c r="B100" s="152"/>
      <c r="C100" s="152"/>
      <c r="D100" s="152"/>
      <c r="E100" s="151"/>
      <c r="F100" s="152"/>
      <c r="G100" s="152"/>
      <c r="H100" s="152"/>
      <c r="I100" s="152"/>
      <c r="J100" s="152"/>
      <c r="K100" s="152"/>
      <c r="L100" s="152"/>
      <c r="M100" s="152"/>
      <c r="N100" s="169"/>
      <c r="O100" s="152"/>
    </row>
    <row r="101" spans="1:15" x14ac:dyDescent="0.3">
      <c r="A101" s="69"/>
      <c r="B101" s="70"/>
      <c r="C101" s="70"/>
      <c r="D101" s="70"/>
      <c r="E101" s="69"/>
      <c r="F101" s="70"/>
      <c r="G101" s="70"/>
      <c r="H101" s="70"/>
      <c r="I101" s="70"/>
      <c r="J101" s="70"/>
      <c r="K101" s="70"/>
      <c r="L101" s="70"/>
      <c r="M101" s="70"/>
      <c r="O101" s="70"/>
    </row>
    <row r="102" spans="1:15" x14ac:dyDescent="0.3">
      <c r="A102" s="69"/>
      <c r="B102" s="70"/>
      <c r="C102" s="70"/>
      <c r="D102" s="70"/>
      <c r="E102" s="69"/>
      <c r="F102" s="70"/>
      <c r="G102" s="70"/>
      <c r="H102" s="70"/>
      <c r="I102" s="70"/>
      <c r="J102" s="70"/>
      <c r="K102" s="70"/>
      <c r="L102" s="70"/>
      <c r="M102" s="71"/>
      <c r="O102" s="70"/>
    </row>
    <row r="103" spans="1:15" x14ac:dyDescent="0.3">
      <c r="A103" s="69"/>
      <c r="B103" s="70"/>
      <c r="C103" s="70"/>
      <c r="D103" s="70"/>
      <c r="E103" s="69"/>
      <c r="F103" s="70"/>
      <c r="G103" s="70"/>
      <c r="H103" s="70"/>
      <c r="I103" s="70"/>
      <c r="J103" s="70"/>
      <c r="K103" s="70"/>
      <c r="L103" s="70"/>
      <c r="M103" s="70"/>
      <c r="O103" s="70"/>
    </row>
    <row r="104" spans="1:15" x14ac:dyDescent="0.3">
      <c r="A104" s="69"/>
      <c r="B104" s="70"/>
      <c r="C104" s="70"/>
      <c r="D104" s="70"/>
      <c r="E104" s="69"/>
      <c r="F104" s="70"/>
      <c r="G104" s="70"/>
      <c r="H104" s="70"/>
      <c r="I104" s="70"/>
      <c r="J104" s="70"/>
      <c r="K104" s="70"/>
      <c r="L104" s="70"/>
      <c r="M104" s="70"/>
      <c r="O104" s="70"/>
    </row>
    <row r="105" spans="1:15" x14ac:dyDescent="0.3">
      <c r="A105" s="69"/>
      <c r="B105" s="70"/>
      <c r="C105" s="70"/>
      <c r="D105" s="70"/>
      <c r="E105" s="69"/>
      <c r="F105" s="70"/>
      <c r="G105" s="70"/>
      <c r="H105" s="70"/>
      <c r="I105" s="70"/>
      <c r="J105" s="70"/>
      <c r="K105" s="70"/>
      <c r="L105" s="70"/>
      <c r="M105" s="70"/>
      <c r="O105" s="70"/>
    </row>
  </sheetData>
  <autoFilter ref="A1:Q83"/>
  <sortState ref="A2:O152">
    <sortCondition ref="B2:B152"/>
  </sortState>
  <hyperlinks>
    <hyperlink ref="C2" r:id="rId1" display="mailto:Julie.Ackley-Danielson@ocfl.net"/>
    <hyperlink ref="C3" r:id="rId2" display="mailto:jalvarez@lakemaryfl.com"/>
    <hyperlink ref="C4" r:id="rId3" display="mailto:maria.alvarez@ocfl.net"/>
    <hyperlink ref="C5" r:id="rId4" display="mailto:bardej@pbfl.org"/>
    <hyperlink ref="C6" r:id="rId5" display="mailto:sally.bergman@ocfl.net"/>
    <hyperlink ref="C7" r:id="rId6" display="mailto:david.billingsley@cityoforlando.net"/>
    <hyperlink ref="C8" r:id="rId7" display="mailto:blairs@pbfl.org"/>
    <hyperlink ref="C9" r:id="rId8" display="mailto:rblanton@cityofwinterpark.org"/>
    <hyperlink ref="C10" r:id="rId9" display="mailto:rbradley02@seminolecountyfl.gov"/>
    <hyperlink ref="C11" r:id="rId10"/>
    <hyperlink ref="C12" r:id="rId11" display="mailto:fcalkins@goaa.org"/>
    <hyperlink ref="C13" r:id="rId12" display="mailto:kyle.carter@osceola.org"/>
    <hyperlink ref="C14" r:id="rId13" display="mailto:Caudill.Kelley@brevardschools.org"/>
    <hyperlink ref="C15" r:id="rId14" display="mailto:bcohen@seminolecountyfl.gov"/>
    <hyperlink ref="C16" r:id="rId15" display="mailto:aderostaing@goaa.org"/>
    <hyperlink ref="C17" r:id="rId16" display="mailto:adurrum@cityofwinterpark.org"/>
    <hyperlink ref="C18" r:id="rId17" display="mailto:karen.elzy@cityoforlando.net"/>
    <hyperlink ref="C19" r:id="rId18" display="mailto:brian.ferrier@cityoforlando.net"/>
    <hyperlink ref="C20" r:id="rId19" display="mailto:lfigueroa@seminolecountyfl.gov"/>
    <hyperlink ref="C21" r:id="rId20" display="mailto:flickj@codb.us"/>
    <hyperlink ref="C22" r:id="rId21" display="mailto:tfreedman@volusia.org"/>
    <hyperlink ref="C23" r:id="rId22" display="mailto:liz.frias@occc.net"/>
    <hyperlink ref="C24" r:id="rId23" display="mailto:bgant@goaa.org"/>
    <hyperlink ref="C25" r:id="rId24" display="mailto:ggarcia@seminolecountyfl.gov"/>
    <hyperlink ref="C26" r:id="rId25" display="mailto:donald.gaskins@osceola.org"/>
    <hyperlink ref="C27" r:id="rId26" display="mailto:wgeltch@hotmail.com"/>
    <hyperlink ref="C28" r:id="rId27" display="mailto:dorothy.gordon@ocfl.net"/>
    <hyperlink ref="C29" r:id="rId28" display="mailto:Jgraham@altamonte.org"/>
    <hyperlink ref="C30" r:id="rId29" display="mailto:henzmann.william@brevardschools.org"/>
    <hyperlink ref="C31" r:id="rId30" display="mailto:carol.hewitt@ocfl.net"/>
    <hyperlink ref="C32" r:id="rId31" display="mailto:patty.hobbs@ocfl.net"/>
    <hyperlink ref="C33" r:id="rId32" display="mailto:susan.holcomb@ocfl.net"/>
    <hyperlink ref="C34" r:id="rId33" display="mailto:fholmes@tohowater.com"/>
    <hyperlink ref="C35" r:id="rId34" display="mailto:rhooper@seminolecountyfl.gov"/>
    <hyperlink ref="C36" r:id="rId35" display="mailto:jesseec@osceola.k12.fl.us"/>
    <hyperlink ref="C37" r:id="rId36" display="mailto:johnsonr@oocea.com"/>
    <hyperlink ref="C38" r:id="rId37" display="mailto:jones.crystal@brevardschools.org"/>
    <hyperlink ref="C41" r:id="rId38"/>
    <hyperlink ref="C42" r:id="rId39" display="mailto:keseckel@osceola.k12.fl.us"/>
    <hyperlink ref="C43" r:id="rId40" display="mailto:Lawter.Leslie@Brevardschools.org"/>
    <hyperlink ref="C44" r:id="rId41" display="mailto:erica.lehosit@ocfl.net"/>
    <hyperlink ref="C45" r:id="rId42" display="mailto:amaldonado@seminolecountyfl.gov"/>
    <hyperlink ref="C47" r:id="rId43" display="mailto:gmarrozos@seminolecountyfl.gov"/>
    <hyperlink ref="C48" r:id="rId44" display="mailto:marsab@pbfl.org"/>
    <hyperlink ref="C49" r:id="rId45" display="mailto:mcclaryd@oocea.com"/>
    <hyperlink ref="C50" r:id="rId46" display="mailto:teddi.mccorkle@cityoforlando.net"/>
    <hyperlink ref="C51" r:id="rId47" display="mailto:rolando.melo@ocfl.net"/>
    <hyperlink ref="C52" r:id="rId48" display="mailto:valerie.miller-menchan@ocfl.net"/>
    <hyperlink ref="C53" r:id="rId49" display="mailto:zulay.millan@ocfl.net"/>
    <hyperlink ref="C54" r:id="rId50" display="mailto:teresa.miller@ocfl.net"/>
    <hyperlink ref="C55" r:id="rId51" display="mailto:olson.cheryl@brevardschools.org"/>
    <hyperlink ref="C56" r:id="rId52" display="mailto:pearisom@osceola.k12.fl.us"/>
    <hyperlink ref="C57" r:id="rId53" display="mailto:jperry02@seminolecountyfl.gov"/>
    <hyperlink ref="C58" r:id="rId54" display="mailto:nramos@flvs.net"/>
    <hyperlink ref="C59" r:id="rId55" display="mailto:dreed@seminolecountyfl.gov"/>
    <hyperlink ref="C60" r:id="rId56" display="mailto:Richer.Dawn@Brevardschools.org"/>
    <hyperlink ref="C62" r:id="rId57" display="mailto:melisa.rivera@ocfl.net"/>
    <hyperlink ref="C63" r:id="rId58" display="mailto:croberts@goaa.org"/>
    <hyperlink ref="C64" r:id="rId59" display="mailto:troberts@seminolecountyfl.gov"/>
    <hyperlink ref="C65" r:id="rId60" display="mailto:connie.royer@cityoforlando.net"/>
    <hyperlink ref="C66" r:id="rId61" display="mailto:rumping.kristine@brevardschools.org"/>
    <hyperlink ref="C67" r:id="rId62" display="mailto:dsantiago@flaglercounty.org"/>
    <hyperlink ref="C68" r:id="rId63" display="mailto:John.Schmidt@ocfl.net"/>
    <hyperlink ref="C69" r:id="rId64" display="mailto:dschneider@goaa.org"/>
    <hyperlink ref="C71" r:id="rId65" display="mailto:Amanda.Silva@gmail.com"/>
    <hyperlink ref="C72" r:id="rId66" display="mailto:tesmith@goaa.org"/>
    <hyperlink ref="C73" r:id="rId67" display="mailto:lspillman@seminolecountyfl.gov"/>
    <hyperlink ref="C74" r:id="rId68" display="mailto:kimberley.stoeckel@occc.net"/>
    <hyperlink ref="C75" r:id="rId69" display="mailto:ms@octaxcol.com"/>
    <hyperlink ref="C76" r:id="rId70" display="mailto:fsuarez@clermontfl.org"/>
    <hyperlink ref="C78" r:id="rId71" display="mailto:dvillinis@lakecountyfl.gov"/>
    <hyperlink ref="C79" r:id="rId72" display="mailto:kwayne@seminolecountyfl.gov"/>
    <hyperlink ref="C80" r:id="rId73" display="mailto:diane.wetherington@cityoforlando.net"/>
    <hyperlink ref="C81" r:id="rId74" display="mailto:williamsa@oocea.com"/>
    <hyperlink ref="C82" r:id="rId75" display="mailto:carrie.woodell@ocfl.net"/>
    <hyperlink ref="C83" r:id="rId76" display="mailto:woods.douglas@brevardschools.org"/>
    <hyperlink ref="C39" r:id="rId77"/>
    <hyperlink ref="C40" r:id="rId78"/>
    <hyperlink ref="C70" r:id="rId79"/>
    <hyperlink ref="C61" r:id="rId80"/>
    <hyperlink ref="C46" r:id="rId81"/>
    <hyperlink ref="C77" r:id="rId82"/>
  </hyperlinks>
  <pageMargins left="0" right="0" top="0" bottom="0.5" header="0.5" footer="0.25"/>
  <pageSetup paperSize="17" scale="69" fitToWidth="0" fitToHeight="0" orientation="portrait" r:id="rId83"/>
  <headerFooter alignWithMargins="0">
    <oddFooter>&amp;RCalendar Year 2013 - CFC-NIGP Scholarship Points
Revised 12/17/2013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P169"/>
  <sheetViews>
    <sheetView zoomScale="70" zoomScaleNormal="70" workbookViewId="0">
      <pane xSplit="2" ySplit="1" topLeftCell="C59" activePane="bottomRight" state="frozen"/>
      <selection activeCell="E1" sqref="E1"/>
      <selection pane="topRight" activeCell="E1" sqref="E1"/>
      <selection pane="bottomLeft" activeCell="E1" sqref="E1"/>
      <selection pane="bottomRight" activeCell="E1" sqref="E1"/>
    </sheetView>
  </sheetViews>
  <sheetFormatPr defaultColWidth="9.109375" defaultRowHeight="13.2" x14ac:dyDescent="0.25"/>
  <cols>
    <col min="1" max="1" width="5.88671875" style="16" customWidth="1"/>
    <col min="2" max="2" width="21.44140625" style="9" customWidth="1"/>
    <col min="3" max="3" width="28.109375" style="9" customWidth="1"/>
    <col min="4" max="4" width="5.5546875" style="16" customWidth="1"/>
    <col min="5" max="5" width="9.44140625" style="9" customWidth="1"/>
    <col min="6" max="6" width="7.109375" style="9" customWidth="1"/>
    <col min="7" max="7" width="11" style="9" customWidth="1"/>
    <col min="8" max="8" width="2" style="9" customWidth="1"/>
    <col min="9" max="9" width="10" style="9" customWidth="1"/>
    <col min="10" max="10" width="11.44140625" style="9" customWidth="1"/>
    <col min="11" max="12" width="11" style="9" customWidth="1"/>
    <col min="13" max="13" width="13.44140625" style="9" customWidth="1"/>
    <col min="14" max="14" width="50.88671875" style="9" customWidth="1"/>
    <col min="15" max="15" width="9.109375" style="9"/>
    <col min="16" max="16" width="10.44140625" style="9" bestFit="1" customWidth="1"/>
    <col min="17" max="16384" width="9.109375" style="9"/>
  </cols>
  <sheetData>
    <row r="1" spans="1:16" s="4" customFormat="1" ht="81" x14ac:dyDescent="0.25">
      <c r="A1" s="118"/>
      <c r="B1" s="118" t="s">
        <v>0</v>
      </c>
      <c r="C1" s="118" t="s">
        <v>1</v>
      </c>
      <c r="D1" s="119" t="s">
        <v>250</v>
      </c>
      <c r="E1" s="120" t="s">
        <v>249</v>
      </c>
      <c r="F1" s="120" t="s">
        <v>177</v>
      </c>
      <c r="G1" s="121" t="s">
        <v>212</v>
      </c>
      <c r="H1" s="121"/>
      <c r="I1" s="120" t="s">
        <v>248</v>
      </c>
      <c r="J1" s="120" t="s">
        <v>216</v>
      </c>
      <c r="K1" s="120" t="s">
        <v>4</v>
      </c>
      <c r="L1" s="120" t="s">
        <v>5</v>
      </c>
      <c r="M1" s="120" t="s">
        <v>51</v>
      </c>
      <c r="N1" s="118" t="s">
        <v>8</v>
      </c>
    </row>
    <row r="2" spans="1:16" ht="36.75" customHeight="1" x14ac:dyDescent="0.25">
      <c r="A2" s="61">
        <v>1</v>
      </c>
      <c r="B2" s="62" t="s">
        <v>10</v>
      </c>
      <c r="C2" s="62" t="s">
        <v>11</v>
      </c>
      <c r="D2" s="61" t="s">
        <v>168</v>
      </c>
      <c r="E2" s="61">
        <v>390</v>
      </c>
      <c r="F2" s="101">
        <v>2.02</v>
      </c>
      <c r="G2" s="99">
        <f>E2*F2</f>
        <v>787.8</v>
      </c>
      <c r="H2" s="76"/>
      <c r="I2" s="77">
        <f>'CY 2011'!M2</f>
        <v>242</v>
      </c>
      <c r="J2" s="77">
        <f>I2+G2</f>
        <v>1029.8</v>
      </c>
      <c r="K2" s="77">
        <f>554+350+29.82+45+48</f>
        <v>1026.8200000000002</v>
      </c>
      <c r="L2" s="63">
        <f>J2-K2</f>
        <v>2.9799999999997908</v>
      </c>
      <c r="M2" s="129">
        <f>L2</f>
        <v>2.9799999999997908</v>
      </c>
      <c r="N2" s="104" t="s">
        <v>316</v>
      </c>
    </row>
    <row r="3" spans="1:16" ht="18" customHeight="1" x14ac:dyDescent="0.25">
      <c r="A3" s="114">
        <v>2</v>
      </c>
      <c r="B3" s="115" t="s">
        <v>12</v>
      </c>
      <c r="C3" s="115" t="s">
        <v>13</v>
      </c>
      <c r="D3" s="114"/>
      <c r="E3" s="114"/>
      <c r="F3" s="116">
        <v>2.02</v>
      </c>
      <c r="G3" s="117">
        <f t="shared" ref="G3:G69" si="0">E3*F3</f>
        <v>0</v>
      </c>
      <c r="H3" s="76"/>
      <c r="I3" s="124">
        <f>'CY 2011'!M3</f>
        <v>0</v>
      </c>
      <c r="J3" s="124">
        <f t="shared" ref="J3:J69" si="1">I3+G3</f>
        <v>0</v>
      </c>
      <c r="K3" s="124"/>
      <c r="L3" s="124">
        <f t="shared" ref="L3:L69" si="2">J3-K3</f>
        <v>0</v>
      </c>
      <c r="M3" s="130"/>
      <c r="N3" s="115"/>
    </row>
    <row r="4" spans="1:16" ht="18" customHeight="1" x14ac:dyDescent="0.25">
      <c r="A4" s="61">
        <v>3</v>
      </c>
      <c r="B4" s="65" t="s">
        <v>15</v>
      </c>
      <c r="C4" s="65" t="s">
        <v>16</v>
      </c>
      <c r="D4" s="64" t="s">
        <v>168</v>
      </c>
      <c r="E4" s="61"/>
      <c r="F4" s="101">
        <v>2.02</v>
      </c>
      <c r="G4" s="99">
        <f t="shared" si="0"/>
        <v>0</v>
      </c>
      <c r="H4" s="76"/>
      <c r="I4" s="77">
        <f>'CY 2011'!M4</f>
        <v>96.8</v>
      </c>
      <c r="J4" s="77">
        <f t="shared" si="1"/>
        <v>96.8</v>
      </c>
      <c r="K4" s="77">
        <v>0</v>
      </c>
      <c r="L4" s="63">
        <f t="shared" si="2"/>
        <v>96.8</v>
      </c>
      <c r="M4" s="129">
        <f>L4</f>
        <v>96.8</v>
      </c>
      <c r="N4" s="62"/>
    </row>
    <row r="5" spans="1:16" ht="18" customHeight="1" x14ac:dyDescent="0.25">
      <c r="A5" s="114">
        <v>4</v>
      </c>
      <c r="B5" s="115" t="s">
        <v>17</v>
      </c>
      <c r="C5" s="115" t="s">
        <v>11</v>
      </c>
      <c r="D5" s="114" t="s">
        <v>168</v>
      </c>
      <c r="E5" s="114">
        <v>319</v>
      </c>
      <c r="F5" s="116">
        <v>2.02</v>
      </c>
      <c r="G5" s="117">
        <f t="shared" si="0"/>
        <v>644.38</v>
      </c>
      <c r="H5" s="76"/>
      <c r="I5" s="124">
        <f>'CY 2011'!M5</f>
        <v>290.39999999999998</v>
      </c>
      <c r="J5" s="124">
        <f t="shared" si="1"/>
        <v>934.78</v>
      </c>
      <c r="K5" s="124"/>
      <c r="L5" s="124">
        <f t="shared" si="2"/>
        <v>934.78</v>
      </c>
      <c r="M5" s="130">
        <f>L5</f>
        <v>934.78</v>
      </c>
      <c r="N5" s="115"/>
      <c r="P5" s="12"/>
    </row>
    <row r="6" spans="1:16" ht="18" customHeight="1" x14ac:dyDescent="0.25">
      <c r="A6" s="61">
        <v>6</v>
      </c>
      <c r="B6" s="65" t="s">
        <v>189</v>
      </c>
      <c r="C6" s="65" t="s">
        <v>190</v>
      </c>
      <c r="D6" s="64"/>
      <c r="E6" s="64"/>
      <c r="F6" s="101">
        <v>2.02</v>
      </c>
      <c r="G6" s="99">
        <f>E6*F6</f>
        <v>0</v>
      </c>
      <c r="H6" s="76"/>
      <c r="I6" s="77">
        <f>'CY 2011'!M7</f>
        <v>106.8</v>
      </c>
      <c r="J6" s="77">
        <f t="shared" si="1"/>
        <v>106.8</v>
      </c>
      <c r="K6" s="77">
        <v>106.8</v>
      </c>
      <c r="L6" s="63">
        <f t="shared" si="2"/>
        <v>0</v>
      </c>
      <c r="M6" s="129"/>
      <c r="N6" s="62" t="s">
        <v>311</v>
      </c>
    </row>
    <row r="7" spans="1:16" ht="18" customHeight="1" x14ac:dyDescent="0.25">
      <c r="A7" s="114">
        <v>7</v>
      </c>
      <c r="B7" s="115" t="s">
        <v>20</v>
      </c>
      <c r="C7" s="115" t="s">
        <v>21</v>
      </c>
      <c r="D7" s="114" t="s">
        <v>168</v>
      </c>
      <c r="E7" s="114">
        <v>177</v>
      </c>
      <c r="F7" s="116">
        <v>2.02</v>
      </c>
      <c r="G7" s="117">
        <f>E7*F7</f>
        <v>357.54</v>
      </c>
      <c r="H7" s="76"/>
      <c r="I7" s="124">
        <f>'CY 2011'!M8</f>
        <v>266.75</v>
      </c>
      <c r="J7" s="124">
        <f>I7+G7</f>
        <v>624.29</v>
      </c>
      <c r="K7" s="124">
        <v>554</v>
      </c>
      <c r="L7" s="124">
        <f t="shared" si="2"/>
        <v>70.289999999999964</v>
      </c>
      <c r="M7" s="130">
        <f>L7</f>
        <v>70.289999999999964</v>
      </c>
      <c r="N7" s="115" t="s">
        <v>281</v>
      </c>
    </row>
    <row r="8" spans="1:16" ht="18" customHeight="1" x14ac:dyDescent="0.25">
      <c r="A8" s="61">
        <v>8</v>
      </c>
      <c r="B8" s="65" t="s">
        <v>22</v>
      </c>
      <c r="C8" s="65" t="s">
        <v>23</v>
      </c>
      <c r="D8" s="64"/>
      <c r="E8" s="61"/>
      <c r="F8" s="101">
        <v>2.02</v>
      </c>
      <c r="G8" s="99">
        <f t="shared" si="0"/>
        <v>0</v>
      </c>
      <c r="H8" s="76"/>
      <c r="I8" s="77">
        <f>'CY 2011'!M9</f>
        <v>0</v>
      </c>
      <c r="J8" s="77">
        <f t="shared" si="1"/>
        <v>0</v>
      </c>
      <c r="K8" s="77"/>
      <c r="L8" s="63">
        <f t="shared" si="2"/>
        <v>0</v>
      </c>
      <c r="M8" s="129"/>
      <c r="N8" s="62"/>
    </row>
    <row r="9" spans="1:16" ht="18" customHeight="1" x14ac:dyDescent="0.25">
      <c r="A9" s="114">
        <v>9</v>
      </c>
      <c r="B9" s="115" t="s">
        <v>220</v>
      </c>
      <c r="C9" s="115" t="s">
        <v>11</v>
      </c>
      <c r="D9" s="114" t="s">
        <v>168</v>
      </c>
      <c r="E9" s="114">
        <v>230</v>
      </c>
      <c r="F9" s="116">
        <v>2.02</v>
      </c>
      <c r="G9" s="117">
        <f t="shared" si="0"/>
        <v>464.6</v>
      </c>
      <c r="H9" s="76"/>
      <c r="I9" s="124">
        <f>'CY 2011'!M10</f>
        <v>248.05</v>
      </c>
      <c r="J9" s="124">
        <f t="shared" si="1"/>
        <v>712.65000000000009</v>
      </c>
      <c r="K9" s="124">
        <v>712.65</v>
      </c>
      <c r="L9" s="124">
        <f t="shared" si="2"/>
        <v>0</v>
      </c>
      <c r="M9" s="130"/>
      <c r="N9" s="115" t="s">
        <v>279</v>
      </c>
    </row>
    <row r="10" spans="1:16" ht="18" customHeight="1" x14ac:dyDescent="0.25">
      <c r="A10" s="61">
        <v>10</v>
      </c>
      <c r="B10" s="65" t="s">
        <v>24</v>
      </c>
      <c r="C10" s="65" t="s">
        <v>25</v>
      </c>
      <c r="D10" s="64"/>
      <c r="E10" s="61"/>
      <c r="F10" s="101">
        <v>2.02</v>
      </c>
      <c r="G10" s="99">
        <f t="shared" si="0"/>
        <v>0</v>
      </c>
      <c r="H10" s="76"/>
      <c r="I10" s="77">
        <f>'CY 2011'!M11</f>
        <v>0</v>
      </c>
      <c r="J10" s="77">
        <f t="shared" si="1"/>
        <v>0</v>
      </c>
      <c r="K10" s="77"/>
      <c r="L10" s="63">
        <f t="shared" si="2"/>
        <v>0</v>
      </c>
      <c r="M10" s="129"/>
      <c r="N10" s="62"/>
    </row>
    <row r="11" spans="1:16" ht="18" customHeight="1" x14ac:dyDescent="0.25">
      <c r="A11" s="114">
        <v>11</v>
      </c>
      <c r="B11" s="115" t="s">
        <v>26</v>
      </c>
      <c r="C11" s="115" t="s">
        <v>11</v>
      </c>
      <c r="D11" s="114" t="s">
        <v>168</v>
      </c>
      <c r="E11" s="114">
        <v>120</v>
      </c>
      <c r="F11" s="116">
        <v>2.02</v>
      </c>
      <c r="G11" s="117">
        <f t="shared" si="0"/>
        <v>242.4</v>
      </c>
      <c r="H11" s="76"/>
      <c r="I11" s="124">
        <f>'CY 2011'!M12</f>
        <v>465.55</v>
      </c>
      <c r="J11" s="124">
        <f>I11+G11</f>
        <v>707.95</v>
      </c>
      <c r="K11" s="124"/>
      <c r="L11" s="124">
        <f t="shared" si="2"/>
        <v>707.95</v>
      </c>
      <c r="M11" s="130">
        <f>L11</f>
        <v>707.95</v>
      </c>
      <c r="N11" s="115"/>
    </row>
    <row r="12" spans="1:16" ht="18" customHeight="1" x14ac:dyDescent="0.25">
      <c r="A12" s="61">
        <v>12</v>
      </c>
      <c r="B12" s="65" t="s">
        <v>27</v>
      </c>
      <c r="C12" s="65" t="s">
        <v>28</v>
      </c>
      <c r="D12" s="64"/>
      <c r="E12" s="61"/>
      <c r="F12" s="101">
        <v>2.02</v>
      </c>
      <c r="G12" s="99">
        <f t="shared" si="0"/>
        <v>0</v>
      </c>
      <c r="H12" s="76"/>
      <c r="I12" s="77">
        <f>'CY 2011'!M13</f>
        <v>0</v>
      </c>
      <c r="J12" s="77">
        <f t="shared" si="1"/>
        <v>0</v>
      </c>
      <c r="K12" s="77"/>
      <c r="L12" s="63">
        <f t="shared" si="2"/>
        <v>0</v>
      </c>
      <c r="M12" s="129"/>
      <c r="N12" s="62"/>
    </row>
    <row r="13" spans="1:16" ht="35.4" customHeight="1" x14ac:dyDescent="0.25">
      <c r="A13" s="114">
        <v>13</v>
      </c>
      <c r="B13" s="115" t="s">
        <v>271</v>
      </c>
      <c r="C13" s="115" t="s">
        <v>272</v>
      </c>
      <c r="D13" s="114" t="s">
        <v>168</v>
      </c>
      <c r="E13" s="114">
        <v>411</v>
      </c>
      <c r="F13" s="116">
        <v>2.02</v>
      </c>
      <c r="G13" s="117">
        <f t="shared" si="0"/>
        <v>830.22</v>
      </c>
      <c r="H13" s="76"/>
      <c r="I13" s="124">
        <f>'CY 2011'!M14</f>
        <v>0</v>
      </c>
      <c r="J13" s="124">
        <f t="shared" si="1"/>
        <v>830.22</v>
      </c>
      <c r="K13" s="124">
        <f>175+250</f>
        <v>425</v>
      </c>
      <c r="L13" s="124">
        <f t="shared" si="2"/>
        <v>405.22</v>
      </c>
      <c r="M13" s="130">
        <f>L13</f>
        <v>405.22</v>
      </c>
      <c r="N13" s="125" t="s">
        <v>308</v>
      </c>
    </row>
    <row r="14" spans="1:16" s="14" customFormat="1" ht="18" customHeight="1" x14ac:dyDescent="0.25">
      <c r="A14" s="61">
        <v>14</v>
      </c>
      <c r="B14" s="65" t="s">
        <v>31</v>
      </c>
      <c r="C14" s="65" t="s">
        <v>32</v>
      </c>
      <c r="D14" s="64" t="s">
        <v>168</v>
      </c>
      <c r="E14" s="64">
        <v>211</v>
      </c>
      <c r="F14" s="101">
        <v>2.02</v>
      </c>
      <c r="G14" s="99">
        <f t="shared" si="0"/>
        <v>426.22</v>
      </c>
      <c r="H14" s="76"/>
      <c r="I14" s="77">
        <f>'CY 2011'!M15</f>
        <v>345.6</v>
      </c>
      <c r="J14" s="77">
        <f t="shared" si="1"/>
        <v>771.82</v>
      </c>
      <c r="K14" s="77">
        <v>729</v>
      </c>
      <c r="L14" s="63">
        <f t="shared" si="2"/>
        <v>42.82000000000005</v>
      </c>
      <c r="M14" s="129">
        <f>L14</f>
        <v>42.82000000000005</v>
      </c>
      <c r="N14" s="65" t="s">
        <v>278</v>
      </c>
    </row>
    <row r="15" spans="1:16" ht="50.4" customHeight="1" x14ac:dyDescent="0.25">
      <c r="A15" s="114">
        <v>15</v>
      </c>
      <c r="B15" s="115" t="s">
        <v>33</v>
      </c>
      <c r="C15" s="115" t="s">
        <v>21</v>
      </c>
      <c r="D15" s="114" t="s">
        <v>168</v>
      </c>
      <c r="E15" s="114">
        <v>530</v>
      </c>
      <c r="F15" s="116">
        <v>2.02</v>
      </c>
      <c r="G15" s="117">
        <f t="shared" si="0"/>
        <v>1070.5999999999999</v>
      </c>
      <c r="H15" s="76"/>
      <c r="I15" s="124">
        <f>'CY 2011'!M16</f>
        <v>906</v>
      </c>
      <c r="J15" s="124">
        <f t="shared" si="1"/>
        <v>1976.6</v>
      </c>
      <c r="K15" s="124">
        <f>581.73+218.77+99-99</f>
        <v>800.5</v>
      </c>
      <c r="L15" s="124">
        <f t="shared" si="2"/>
        <v>1176.0999999999999</v>
      </c>
      <c r="M15" s="130">
        <f>L15</f>
        <v>1176.0999999999999</v>
      </c>
      <c r="N15" s="125" t="s">
        <v>312</v>
      </c>
    </row>
    <row r="16" spans="1:16" ht="18" customHeight="1" x14ac:dyDescent="0.25">
      <c r="A16" s="61">
        <v>16</v>
      </c>
      <c r="B16" s="65" t="s">
        <v>34</v>
      </c>
      <c r="C16" s="65" t="s">
        <v>35</v>
      </c>
      <c r="D16" s="64" t="s">
        <v>168</v>
      </c>
      <c r="E16" s="61">
        <v>73</v>
      </c>
      <c r="F16" s="101">
        <v>2.02</v>
      </c>
      <c r="G16" s="99">
        <f t="shared" si="0"/>
        <v>147.46</v>
      </c>
      <c r="H16" s="76"/>
      <c r="I16" s="77">
        <f>'CY 2011'!M17</f>
        <v>0</v>
      </c>
      <c r="J16" s="77">
        <f t="shared" si="1"/>
        <v>147.46</v>
      </c>
      <c r="K16" s="77"/>
      <c r="L16" s="63">
        <f t="shared" si="2"/>
        <v>147.46</v>
      </c>
      <c r="M16" s="129">
        <f>L16</f>
        <v>147.46</v>
      </c>
      <c r="N16" s="62"/>
    </row>
    <row r="17" spans="1:14" ht="18" customHeight="1" x14ac:dyDescent="0.25">
      <c r="A17" s="114">
        <v>17</v>
      </c>
      <c r="B17" s="115" t="s">
        <v>36</v>
      </c>
      <c r="C17" s="115" t="s">
        <v>25</v>
      </c>
      <c r="D17" s="114"/>
      <c r="E17" s="114"/>
      <c r="F17" s="116">
        <v>2.02</v>
      </c>
      <c r="G17" s="117">
        <f t="shared" si="0"/>
        <v>0</v>
      </c>
      <c r="H17" s="76"/>
      <c r="I17" s="124">
        <f>'CY 2011'!M18</f>
        <v>0</v>
      </c>
      <c r="J17" s="124">
        <f t="shared" si="1"/>
        <v>0</v>
      </c>
      <c r="K17" s="124"/>
      <c r="L17" s="124">
        <f t="shared" si="2"/>
        <v>0</v>
      </c>
      <c r="M17" s="130"/>
      <c r="N17" s="115"/>
    </row>
    <row r="18" spans="1:14" ht="18" customHeight="1" x14ac:dyDescent="0.25">
      <c r="A18" s="61">
        <v>18</v>
      </c>
      <c r="B18" s="66" t="s">
        <v>37</v>
      </c>
      <c r="C18" s="65" t="s">
        <v>14</v>
      </c>
      <c r="D18" s="64" t="s">
        <v>168</v>
      </c>
      <c r="E18" s="61"/>
      <c r="F18" s="101">
        <v>2.02</v>
      </c>
      <c r="G18" s="99">
        <f t="shared" si="0"/>
        <v>0</v>
      </c>
      <c r="H18" s="76"/>
      <c r="I18" s="77">
        <f>'CY 2011'!M19</f>
        <v>439.05</v>
      </c>
      <c r="J18" s="77">
        <f t="shared" si="1"/>
        <v>439.05</v>
      </c>
      <c r="K18" s="77"/>
      <c r="L18" s="63">
        <f t="shared" si="2"/>
        <v>439.05</v>
      </c>
      <c r="M18" s="129">
        <f>L18</f>
        <v>439.05</v>
      </c>
      <c r="N18" s="62"/>
    </row>
    <row r="19" spans="1:14" ht="18" customHeight="1" x14ac:dyDescent="0.25">
      <c r="A19" s="114">
        <v>19</v>
      </c>
      <c r="B19" s="115" t="s">
        <v>39</v>
      </c>
      <c r="C19" s="115" t="s">
        <v>40</v>
      </c>
      <c r="D19" s="114"/>
      <c r="E19" s="114"/>
      <c r="F19" s="116">
        <v>2.02</v>
      </c>
      <c r="G19" s="117">
        <f t="shared" si="0"/>
        <v>0</v>
      </c>
      <c r="H19" s="76"/>
      <c r="I19" s="124">
        <f>'CY 2011'!M20</f>
        <v>0</v>
      </c>
      <c r="J19" s="124">
        <f t="shared" si="1"/>
        <v>0</v>
      </c>
      <c r="K19" s="124"/>
      <c r="L19" s="124">
        <f t="shared" si="2"/>
        <v>0</v>
      </c>
      <c r="M19" s="130"/>
      <c r="N19" s="115"/>
    </row>
    <row r="20" spans="1:14" ht="18" customHeight="1" x14ac:dyDescent="0.25">
      <c r="A20" s="61">
        <v>20</v>
      </c>
      <c r="B20" s="65" t="s">
        <v>41</v>
      </c>
      <c r="C20" s="65" t="s">
        <v>30</v>
      </c>
      <c r="D20" s="64"/>
      <c r="E20" s="61"/>
      <c r="F20" s="101">
        <v>2.02</v>
      </c>
      <c r="G20" s="99">
        <f t="shared" si="0"/>
        <v>0</v>
      </c>
      <c r="H20" s="76"/>
      <c r="I20" s="77">
        <f>'CY 2011'!M21</f>
        <v>0</v>
      </c>
      <c r="J20" s="77">
        <f t="shared" si="1"/>
        <v>0</v>
      </c>
      <c r="K20" s="77"/>
      <c r="L20" s="63">
        <f t="shared" si="2"/>
        <v>0</v>
      </c>
      <c r="M20" s="129"/>
      <c r="N20" s="62"/>
    </row>
    <row r="21" spans="1:14" ht="18" customHeight="1" x14ac:dyDescent="0.25">
      <c r="A21" s="114">
        <v>21</v>
      </c>
      <c r="B21" s="115" t="s">
        <v>42</v>
      </c>
      <c r="C21" s="115" t="s">
        <v>43</v>
      </c>
      <c r="D21" s="114" t="s">
        <v>168</v>
      </c>
      <c r="E21" s="114">
        <v>120</v>
      </c>
      <c r="F21" s="116">
        <v>2.02</v>
      </c>
      <c r="G21" s="117">
        <f t="shared" si="0"/>
        <v>242.4</v>
      </c>
      <c r="H21" s="76"/>
      <c r="I21" s="124">
        <f>'CY 2011'!M22</f>
        <v>66.75</v>
      </c>
      <c r="J21" s="124">
        <f t="shared" si="1"/>
        <v>309.14999999999998</v>
      </c>
      <c r="K21" s="124"/>
      <c r="L21" s="124">
        <f t="shared" si="2"/>
        <v>309.14999999999998</v>
      </c>
      <c r="M21" s="130">
        <f>L21</f>
        <v>309.14999999999998</v>
      </c>
      <c r="N21" s="115"/>
    </row>
    <row r="22" spans="1:14" ht="18" customHeight="1" x14ac:dyDescent="0.25">
      <c r="A22" s="61">
        <v>22</v>
      </c>
      <c r="B22" s="65" t="s">
        <v>44</v>
      </c>
      <c r="C22" s="65" t="s">
        <v>45</v>
      </c>
      <c r="D22" s="64"/>
      <c r="E22" s="61"/>
      <c r="F22" s="101">
        <v>2.02</v>
      </c>
      <c r="G22" s="99">
        <f t="shared" si="0"/>
        <v>0</v>
      </c>
      <c r="H22" s="76"/>
      <c r="I22" s="77">
        <f>'CY 2011'!M23</f>
        <v>0</v>
      </c>
      <c r="J22" s="77">
        <f t="shared" si="1"/>
        <v>0</v>
      </c>
      <c r="K22" s="77"/>
      <c r="L22" s="63">
        <f t="shared" si="2"/>
        <v>0</v>
      </c>
      <c r="M22" s="129"/>
      <c r="N22" s="62"/>
    </row>
    <row r="23" spans="1:14" s="14" customFormat="1" ht="36.75" customHeight="1" x14ac:dyDescent="0.25">
      <c r="A23" s="114">
        <v>23</v>
      </c>
      <c r="B23" s="115" t="s">
        <v>46</v>
      </c>
      <c r="C23" s="115" t="s">
        <v>47</v>
      </c>
      <c r="D23" s="114" t="s">
        <v>168</v>
      </c>
      <c r="E23" s="114">
        <v>230</v>
      </c>
      <c r="F23" s="116">
        <v>2.02</v>
      </c>
      <c r="G23" s="117">
        <f t="shared" si="0"/>
        <v>464.6</v>
      </c>
      <c r="H23" s="76"/>
      <c r="I23" s="124">
        <f>'CY 2011'!M24</f>
        <v>256.10000000000002</v>
      </c>
      <c r="J23" s="124">
        <f t="shared" si="1"/>
        <v>720.7</v>
      </c>
      <c r="K23" s="124">
        <f>554+166.7</f>
        <v>720.7</v>
      </c>
      <c r="L23" s="124">
        <f t="shared" si="2"/>
        <v>0</v>
      </c>
      <c r="M23" s="131"/>
      <c r="N23" s="125" t="s">
        <v>289</v>
      </c>
    </row>
    <row r="24" spans="1:14" ht="18" customHeight="1" x14ac:dyDescent="0.25">
      <c r="A24" s="61">
        <v>24</v>
      </c>
      <c r="B24" s="65" t="s">
        <v>48</v>
      </c>
      <c r="C24" s="65" t="s">
        <v>28</v>
      </c>
      <c r="D24" s="64"/>
      <c r="E24" s="61"/>
      <c r="F24" s="101">
        <v>2.02</v>
      </c>
      <c r="G24" s="99">
        <f t="shared" si="0"/>
        <v>0</v>
      </c>
      <c r="H24" s="76"/>
      <c r="I24" s="77">
        <f>'CY 2011'!M25</f>
        <v>0</v>
      </c>
      <c r="J24" s="77">
        <f t="shared" si="1"/>
        <v>0</v>
      </c>
      <c r="K24" s="77"/>
      <c r="L24" s="63">
        <f t="shared" si="2"/>
        <v>0</v>
      </c>
      <c r="M24" s="129"/>
      <c r="N24" s="62"/>
    </row>
    <row r="25" spans="1:14" ht="34.65" customHeight="1" x14ac:dyDescent="0.25">
      <c r="A25" s="114">
        <v>25</v>
      </c>
      <c r="B25" s="115" t="s">
        <v>49</v>
      </c>
      <c r="C25" s="115" t="s">
        <v>50</v>
      </c>
      <c r="D25" s="114" t="s">
        <v>168</v>
      </c>
      <c r="E25" s="114">
        <v>530</v>
      </c>
      <c r="F25" s="116">
        <v>2.02</v>
      </c>
      <c r="G25" s="117">
        <f t="shared" si="0"/>
        <v>1070.5999999999999</v>
      </c>
      <c r="H25" s="76"/>
      <c r="I25" s="124">
        <f>'CY 2011'!M26</f>
        <v>936.95</v>
      </c>
      <c r="J25" s="124">
        <f t="shared" si="1"/>
        <v>2007.55</v>
      </c>
      <c r="K25" s="124">
        <f>200+387.82</f>
        <v>587.81999999999994</v>
      </c>
      <c r="L25" s="124">
        <f t="shared" si="2"/>
        <v>1419.73</v>
      </c>
      <c r="M25" s="130">
        <f>L25</f>
        <v>1419.73</v>
      </c>
      <c r="N25" s="125" t="s">
        <v>290</v>
      </c>
    </row>
    <row r="26" spans="1:14" ht="18" customHeight="1" x14ac:dyDescent="0.25">
      <c r="A26" s="61">
        <v>26</v>
      </c>
      <c r="B26" s="65" t="s">
        <v>53</v>
      </c>
      <c r="C26" s="65" t="s">
        <v>11</v>
      </c>
      <c r="D26" s="64" t="s">
        <v>168</v>
      </c>
      <c r="E26" s="61">
        <v>235</v>
      </c>
      <c r="F26" s="101">
        <v>2.02</v>
      </c>
      <c r="G26" s="99">
        <f t="shared" si="0"/>
        <v>474.7</v>
      </c>
      <c r="H26" s="76"/>
      <c r="I26" s="77">
        <f>'CY 2011'!M27</f>
        <v>318</v>
      </c>
      <c r="J26" s="77">
        <f t="shared" si="1"/>
        <v>792.7</v>
      </c>
      <c r="K26" s="77">
        <v>792.7</v>
      </c>
      <c r="L26" s="63">
        <f t="shared" si="2"/>
        <v>0</v>
      </c>
      <c r="M26" s="132"/>
      <c r="N26" s="62" t="s">
        <v>285</v>
      </c>
    </row>
    <row r="27" spans="1:14" ht="18" customHeight="1" x14ac:dyDescent="0.25">
      <c r="A27" s="114">
        <v>27</v>
      </c>
      <c r="B27" s="115" t="s">
        <v>261</v>
      </c>
      <c r="C27" s="115" t="s">
        <v>100</v>
      </c>
      <c r="D27" s="114" t="s">
        <v>168</v>
      </c>
      <c r="E27" s="114">
        <v>50</v>
      </c>
      <c r="F27" s="116">
        <v>2.02</v>
      </c>
      <c r="G27" s="117">
        <f t="shared" si="0"/>
        <v>101</v>
      </c>
      <c r="H27" s="76"/>
      <c r="I27" s="124"/>
      <c r="J27" s="124">
        <f t="shared" si="1"/>
        <v>101</v>
      </c>
      <c r="K27" s="124"/>
      <c r="L27" s="124">
        <f t="shared" si="2"/>
        <v>101</v>
      </c>
      <c r="M27" s="136">
        <f>L27</f>
        <v>101</v>
      </c>
      <c r="N27" s="115"/>
    </row>
    <row r="28" spans="1:14" ht="18" customHeight="1" x14ac:dyDescent="0.25">
      <c r="A28" s="61">
        <v>28</v>
      </c>
      <c r="B28" s="65" t="s">
        <v>204</v>
      </c>
      <c r="C28" s="65" t="s">
        <v>30</v>
      </c>
      <c r="D28" s="64"/>
      <c r="E28" s="61"/>
      <c r="F28" s="101">
        <v>2.02</v>
      </c>
      <c r="G28" s="99">
        <f t="shared" si="0"/>
        <v>0</v>
      </c>
      <c r="H28" s="76"/>
      <c r="I28" s="77">
        <f>'CY 2011'!M28</f>
        <v>31.15</v>
      </c>
      <c r="J28" s="77">
        <f t="shared" si="1"/>
        <v>31.15</v>
      </c>
      <c r="K28" s="77"/>
      <c r="L28" s="139">
        <f t="shared" si="2"/>
        <v>31.15</v>
      </c>
      <c r="M28" s="129">
        <v>0</v>
      </c>
      <c r="N28" s="138" t="s">
        <v>317</v>
      </c>
    </row>
    <row r="29" spans="1:14" ht="18" customHeight="1" x14ac:dyDescent="0.25">
      <c r="A29" s="114">
        <v>29</v>
      </c>
      <c r="B29" s="115" t="s">
        <v>54</v>
      </c>
      <c r="C29" s="115" t="s">
        <v>14</v>
      </c>
      <c r="D29" s="114" t="s">
        <v>168</v>
      </c>
      <c r="E29" s="114">
        <v>215</v>
      </c>
      <c r="F29" s="116">
        <v>2.02</v>
      </c>
      <c r="G29" s="117">
        <f t="shared" si="0"/>
        <v>434.3</v>
      </c>
      <c r="H29" s="76"/>
      <c r="I29" s="124">
        <f>'CY 2011'!M29</f>
        <v>0</v>
      </c>
      <c r="J29" s="124">
        <f t="shared" si="1"/>
        <v>434.3</v>
      </c>
      <c r="K29" s="124"/>
      <c r="L29" s="124">
        <f t="shared" si="2"/>
        <v>434.3</v>
      </c>
      <c r="M29" s="130">
        <f>L29</f>
        <v>434.3</v>
      </c>
      <c r="N29" s="115"/>
    </row>
    <row r="30" spans="1:14" ht="18" customHeight="1" x14ac:dyDescent="0.25">
      <c r="A30" s="61">
        <v>30</v>
      </c>
      <c r="B30" s="65" t="s">
        <v>56</v>
      </c>
      <c r="C30" s="65" t="s">
        <v>57</v>
      </c>
      <c r="D30" s="64"/>
      <c r="E30" s="61"/>
      <c r="F30" s="101">
        <v>2.02</v>
      </c>
      <c r="G30" s="99">
        <f t="shared" si="0"/>
        <v>0</v>
      </c>
      <c r="H30" s="76"/>
      <c r="I30" s="77">
        <f>'CY 2011'!M30</f>
        <v>0</v>
      </c>
      <c r="J30" s="77">
        <f t="shared" si="1"/>
        <v>0</v>
      </c>
      <c r="K30" s="77"/>
      <c r="L30" s="63">
        <f t="shared" si="2"/>
        <v>0</v>
      </c>
      <c r="M30" s="129"/>
      <c r="N30" s="62"/>
    </row>
    <row r="31" spans="1:14" ht="39" customHeight="1" x14ac:dyDescent="0.25">
      <c r="A31" s="114">
        <v>31</v>
      </c>
      <c r="B31" s="115" t="s">
        <v>58</v>
      </c>
      <c r="C31" s="115" t="s">
        <v>32</v>
      </c>
      <c r="D31" s="114" t="s">
        <v>168</v>
      </c>
      <c r="E31" s="114">
        <v>235</v>
      </c>
      <c r="F31" s="116">
        <v>2.02</v>
      </c>
      <c r="G31" s="117">
        <f t="shared" si="0"/>
        <v>474.7</v>
      </c>
      <c r="H31" s="76"/>
      <c r="I31" s="124">
        <f>'CY 2011'!M31</f>
        <v>0</v>
      </c>
      <c r="J31" s="124">
        <f t="shared" si="1"/>
        <v>474.7</v>
      </c>
      <c r="K31" s="124">
        <f>200+175+99.7</f>
        <v>474.7</v>
      </c>
      <c r="L31" s="124">
        <f t="shared" si="2"/>
        <v>0</v>
      </c>
      <c r="M31" s="130"/>
      <c r="N31" s="125" t="s">
        <v>288</v>
      </c>
    </row>
    <row r="32" spans="1:14" ht="18" customHeight="1" x14ac:dyDescent="0.25">
      <c r="A32" s="61">
        <v>32</v>
      </c>
      <c r="B32" s="65" t="s">
        <v>59</v>
      </c>
      <c r="C32" s="65" t="s">
        <v>60</v>
      </c>
      <c r="D32" s="64"/>
      <c r="E32" s="61"/>
      <c r="F32" s="101">
        <v>2.02</v>
      </c>
      <c r="G32" s="99">
        <f t="shared" si="0"/>
        <v>0</v>
      </c>
      <c r="H32" s="76"/>
      <c r="I32" s="77">
        <f>'CY 2011'!M32</f>
        <v>0</v>
      </c>
      <c r="J32" s="77">
        <f t="shared" si="1"/>
        <v>0</v>
      </c>
      <c r="K32" s="77"/>
      <c r="L32" s="63">
        <f t="shared" si="2"/>
        <v>0</v>
      </c>
      <c r="M32" s="129"/>
      <c r="N32" s="62"/>
    </row>
    <row r="33" spans="1:15" ht="18" customHeight="1" x14ac:dyDescent="0.25">
      <c r="A33" s="114">
        <v>33</v>
      </c>
      <c r="B33" s="115" t="s">
        <v>61</v>
      </c>
      <c r="C33" s="115" t="s">
        <v>62</v>
      </c>
      <c r="D33" s="114"/>
      <c r="E33" s="114"/>
      <c r="F33" s="116">
        <v>2.02</v>
      </c>
      <c r="G33" s="117">
        <f t="shared" si="0"/>
        <v>0</v>
      </c>
      <c r="H33" s="76"/>
      <c r="I33" s="124">
        <f>'CY 2011'!M33</f>
        <v>0</v>
      </c>
      <c r="J33" s="124">
        <f t="shared" si="1"/>
        <v>0</v>
      </c>
      <c r="K33" s="124"/>
      <c r="L33" s="124">
        <f t="shared" si="2"/>
        <v>0</v>
      </c>
      <c r="M33" s="130"/>
      <c r="N33" s="115"/>
    </row>
    <row r="34" spans="1:15" ht="18" customHeight="1" x14ac:dyDescent="0.25">
      <c r="A34" s="61">
        <v>35</v>
      </c>
      <c r="B34" s="65" t="s">
        <v>63</v>
      </c>
      <c r="C34" s="65" t="s">
        <v>11</v>
      </c>
      <c r="D34" s="64"/>
      <c r="E34" s="61"/>
      <c r="F34" s="101">
        <v>2.02</v>
      </c>
      <c r="G34" s="99">
        <f t="shared" si="0"/>
        <v>0</v>
      </c>
      <c r="H34" s="76"/>
      <c r="I34" s="77">
        <f>'CY 2011'!M34</f>
        <v>0</v>
      </c>
      <c r="J34" s="77">
        <f t="shared" si="1"/>
        <v>0</v>
      </c>
      <c r="K34" s="77"/>
      <c r="L34" s="63">
        <f t="shared" si="2"/>
        <v>0</v>
      </c>
      <c r="M34" s="129"/>
      <c r="N34" s="62"/>
    </row>
    <row r="35" spans="1:15" ht="40.5" customHeight="1" x14ac:dyDescent="0.25">
      <c r="A35" s="114">
        <v>36</v>
      </c>
      <c r="B35" s="115" t="s">
        <v>169</v>
      </c>
      <c r="C35" s="115" t="s">
        <v>50</v>
      </c>
      <c r="D35" s="114" t="s">
        <v>168</v>
      </c>
      <c r="E35" s="114">
        <v>274</v>
      </c>
      <c r="F35" s="116">
        <v>2.02</v>
      </c>
      <c r="G35" s="117">
        <f t="shared" si="0"/>
        <v>553.48</v>
      </c>
      <c r="H35" s="76"/>
      <c r="I35" s="124">
        <f>'CY 2011'!M35</f>
        <v>497.95</v>
      </c>
      <c r="J35" s="124">
        <f t="shared" si="1"/>
        <v>1051.43</v>
      </c>
      <c r="K35" s="124">
        <f>554+300+179</f>
        <v>1033</v>
      </c>
      <c r="L35" s="124">
        <f t="shared" si="2"/>
        <v>18.430000000000064</v>
      </c>
      <c r="M35" s="136">
        <f>L35</f>
        <v>18.430000000000064</v>
      </c>
      <c r="N35" s="125" t="s">
        <v>294</v>
      </c>
    </row>
    <row r="36" spans="1:15" ht="18" customHeight="1" x14ac:dyDescent="0.25">
      <c r="A36" s="61">
        <v>37</v>
      </c>
      <c r="B36" s="65" t="s">
        <v>64</v>
      </c>
      <c r="C36" s="65" t="s">
        <v>65</v>
      </c>
      <c r="D36" s="64"/>
      <c r="E36" s="61"/>
      <c r="F36" s="101">
        <v>2.02</v>
      </c>
      <c r="G36" s="99">
        <f t="shared" si="0"/>
        <v>0</v>
      </c>
      <c r="H36" s="76"/>
      <c r="I36" s="77">
        <f>'CY 2011'!M36</f>
        <v>0</v>
      </c>
      <c r="J36" s="77">
        <f t="shared" si="1"/>
        <v>0</v>
      </c>
      <c r="K36" s="77"/>
      <c r="L36" s="63">
        <f t="shared" si="2"/>
        <v>0</v>
      </c>
      <c r="M36" s="129"/>
      <c r="N36" s="62"/>
    </row>
    <row r="37" spans="1:15" ht="18" customHeight="1" x14ac:dyDescent="0.25">
      <c r="A37" s="114">
        <v>38</v>
      </c>
      <c r="B37" s="115" t="s">
        <v>66</v>
      </c>
      <c r="C37" s="115" t="s">
        <v>65</v>
      </c>
      <c r="D37" s="114"/>
      <c r="E37" s="114"/>
      <c r="F37" s="116">
        <v>2.02</v>
      </c>
      <c r="G37" s="117">
        <f t="shared" si="0"/>
        <v>0</v>
      </c>
      <c r="H37" s="76"/>
      <c r="I37" s="124">
        <f>'CY 2011'!M37</f>
        <v>0</v>
      </c>
      <c r="J37" s="124">
        <f t="shared" si="1"/>
        <v>0</v>
      </c>
      <c r="K37" s="124"/>
      <c r="L37" s="124">
        <f t="shared" si="2"/>
        <v>0</v>
      </c>
      <c r="M37" s="130"/>
      <c r="N37" s="115"/>
    </row>
    <row r="38" spans="1:15" ht="18" customHeight="1" x14ac:dyDescent="0.25">
      <c r="A38" s="61">
        <v>39</v>
      </c>
      <c r="B38" s="65" t="s">
        <v>67</v>
      </c>
      <c r="C38" s="65" t="s">
        <v>68</v>
      </c>
      <c r="D38" s="64"/>
      <c r="E38" s="61"/>
      <c r="F38" s="101">
        <v>2.02</v>
      </c>
      <c r="G38" s="99">
        <f t="shared" si="0"/>
        <v>0</v>
      </c>
      <c r="H38" s="76"/>
      <c r="I38" s="77">
        <f>'CY 2011'!M38</f>
        <v>0</v>
      </c>
      <c r="J38" s="77">
        <f t="shared" si="1"/>
        <v>0</v>
      </c>
      <c r="K38" s="77"/>
      <c r="L38" s="63">
        <f t="shared" si="2"/>
        <v>0</v>
      </c>
      <c r="M38" s="129"/>
      <c r="N38" s="62"/>
    </row>
    <row r="39" spans="1:15" ht="18" customHeight="1" x14ac:dyDescent="0.25">
      <c r="A39" s="114">
        <v>40</v>
      </c>
      <c r="B39" s="65" t="s">
        <v>69</v>
      </c>
      <c r="C39" s="115" t="s">
        <v>35</v>
      </c>
      <c r="D39" s="114"/>
      <c r="E39" s="114"/>
      <c r="F39" s="116">
        <v>2.02</v>
      </c>
      <c r="G39" s="117">
        <f t="shared" si="0"/>
        <v>0</v>
      </c>
      <c r="H39" s="76"/>
      <c r="I39" s="124">
        <f>'CY 2011'!M39</f>
        <v>298.14999999999998</v>
      </c>
      <c r="J39" s="124">
        <f t="shared" si="1"/>
        <v>298.14999999999998</v>
      </c>
      <c r="K39" s="124"/>
      <c r="L39" s="124">
        <f t="shared" si="2"/>
        <v>298.14999999999998</v>
      </c>
      <c r="M39" s="130">
        <f>L39</f>
        <v>298.14999999999998</v>
      </c>
      <c r="N39" s="115"/>
    </row>
    <row r="40" spans="1:15" ht="18" customHeight="1" x14ac:dyDescent="0.25">
      <c r="A40" s="61">
        <v>41</v>
      </c>
      <c r="B40" s="65" t="s">
        <v>70</v>
      </c>
      <c r="C40" s="65" t="s">
        <v>32</v>
      </c>
      <c r="D40" s="64" t="s">
        <v>168</v>
      </c>
      <c r="E40" s="61">
        <v>135</v>
      </c>
      <c r="F40" s="101">
        <v>2.02</v>
      </c>
      <c r="G40" s="99">
        <f t="shared" si="0"/>
        <v>272.7</v>
      </c>
      <c r="H40" s="76"/>
      <c r="I40" s="77">
        <f>'CY 2011'!M40</f>
        <v>108.9</v>
      </c>
      <c r="J40" s="77">
        <f t="shared" si="1"/>
        <v>381.6</v>
      </c>
      <c r="K40" s="77"/>
      <c r="L40" s="63">
        <f t="shared" si="2"/>
        <v>381.6</v>
      </c>
      <c r="M40" s="129">
        <f>L40</f>
        <v>381.6</v>
      </c>
      <c r="N40" s="62"/>
    </row>
    <row r="41" spans="1:15" ht="18" customHeight="1" x14ac:dyDescent="0.25">
      <c r="A41" s="114">
        <v>42</v>
      </c>
      <c r="B41" s="115" t="s">
        <v>71</v>
      </c>
      <c r="C41" s="115" t="s">
        <v>14</v>
      </c>
      <c r="D41" s="114" t="s">
        <v>168</v>
      </c>
      <c r="E41" s="114">
        <v>135</v>
      </c>
      <c r="F41" s="116">
        <v>2.02</v>
      </c>
      <c r="G41" s="117">
        <f t="shared" si="0"/>
        <v>272.7</v>
      </c>
      <c r="H41" s="76"/>
      <c r="I41" s="124">
        <f>'CY 2011'!M41</f>
        <v>113.2</v>
      </c>
      <c r="J41" s="124">
        <f t="shared" si="1"/>
        <v>385.9</v>
      </c>
      <c r="K41" s="124">
        <v>385.9</v>
      </c>
      <c r="L41" s="124">
        <f t="shared" si="2"/>
        <v>0</v>
      </c>
      <c r="M41" s="130"/>
      <c r="N41" s="115" t="s">
        <v>284</v>
      </c>
      <c r="O41" s="15"/>
    </row>
    <row r="42" spans="1:15" ht="18" customHeight="1" x14ac:dyDescent="0.25">
      <c r="A42" s="61">
        <v>43</v>
      </c>
      <c r="B42" s="65" t="s">
        <v>171</v>
      </c>
      <c r="C42" s="65" t="s">
        <v>72</v>
      </c>
      <c r="D42" s="64"/>
      <c r="E42" s="61"/>
      <c r="F42" s="101">
        <v>2.02</v>
      </c>
      <c r="G42" s="99">
        <f t="shared" si="0"/>
        <v>0</v>
      </c>
      <c r="H42" s="76"/>
      <c r="I42" s="77">
        <f>'CY 2011'!M42</f>
        <v>0</v>
      </c>
      <c r="J42" s="77">
        <f t="shared" si="1"/>
        <v>0</v>
      </c>
      <c r="K42" s="77"/>
      <c r="L42" s="63">
        <f t="shared" si="2"/>
        <v>0</v>
      </c>
      <c r="M42" s="129"/>
      <c r="N42" s="62"/>
    </row>
    <row r="43" spans="1:15" ht="18" customHeight="1" x14ac:dyDescent="0.25">
      <c r="A43" s="114">
        <v>44</v>
      </c>
      <c r="B43" s="115" t="s">
        <v>221</v>
      </c>
      <c r="C43" s="115" t="s">
        <v>222</v>
      </c>
      <c r="D43" s="114" t="s">
        <v>168</v>
      </c>
      <c r="E43" s="114">
        <v>221</v>
      </c>
      <c r="F43" s="116">
        <v>2.02</v>
      </c>
      <c r="G43" s="117">
        <f t="shared" si="0"/>
        <v>446.42</v>
      </c>
      <c r="H43" s="76"/>
      <c r="I43" s="124">
        <f>'CY 2011'!M43</f>
        <v>24.2</v>
      </c>
      <c r="J43" s="124">
        <f t="shared" si="1"/>
        <v>470.62</v>
      </c>
      <c r="K43" s="124"/>
      <c r="L43" s="124">
        <f t="shared" si="2"/>
        <v>470.62</v>
      </c>
      <c r="M43" s="130">
        <f>L43</f>
        <v>470.62</v>
      </c>
      <c r="N43" s="115"/>
    </row>
    <row r="44" spans="1:15" ht="18" customHeight="1" x14ac:dyDescent="0.25">
      <c r="A44" s="61">
        <v>45</v>
      </c>
      <c r="B44" s="65" t="s">
        <v>73</v>
      </c>
      <c r="C44" s="65" t="s">
        <v>14</v>
      </c>
      <c r="D44" s="64" t="s">
        <v>168</v>
      </c>
      <c r="E44" s="61">
        <v>75</v>
      </c>
      <c r="F44" s="101">
        <v>2.02</v>
      </c>
      <c r="G44" s="99">
        <f t="shared" si="0"/>
        <v>151.5</v>
      </c>
      <c r="H44" s="76"/>
      <c r="I44" s="77">
        <f>'CY 2011'!M44</f>
        <v>54.45</v>
      </c>
      <c r="J44" s="77">
        <f t="shared" si="1"/>
        <v>205.95</v>
      </c>
      <c r="K44" s="77"/>
      <c r="L44" s="63">
        <f t="shared" si="2"/>
        <v>205.95</v>
      </c>
      <c r="M44" s="129">
        <f>L44</f>
        <v>205.95</v>
      </c>
      <c r="N44" s="62"/>
    </row>
    <row r="45" spans="1:15" ht="18" customHeight="1" x14ac:dyDescent="0.25">
      <c r="A45" s="114">
        <v>46</v>
      </c>
      <c r="B45" s="115" t="s">
        <v>74</v>
      </c>
      <c r="C45" s="115" t="s">
        <v>75</v>
      </c>
      <c r="D45" s="114"/>
      <c r="E45" s="114"/>
      <c r="F45" s="116">
        <v>2.02</v>
      </c>
      <c r="G45" s="117">
        <f t="shared" si="0"/>
        <v>0</v>
      </c>
      <c r="H45" s="76"/>
      <c r="I45" s="124">
        <f>'CY 2011'!M45</f>
        <v>0</v>
      </c>
      <c r="J45" s="124">
        <f t="shared" si="1"/>
        <v>0</v>
      </c>
      <c r="K45" s="124"/>
      <c r="L45" s="124">
        <f t="shared" si="2"/>
        <v>0</v>
      </c>
      <c r="M45" s="130"/>
      <c r="N45" s="115"/>
    </row>
    <row r="46" spans="1:15" ht="18" customHeight="1" x14ac:dyDescent="0.25">
      <c r="A46" s="61">
        <v>47</v>
      </c>
      <c r="B46" s="65" t="s">
        <v>76</v>
      </c>
      <c r="C46" s="65" t="s">
        <v>77</v>
      </c>
      <c r="D46" s="64" t="s">
        <v>168</v>
      </c>
      <c r="E46" s="61">
        <v>275</v>
      </c>
      <c r="F46" s="101">
        <v>2.02</v>
      </c>
      <c r="G46" s="99">
        <f t="shared" si="0"/>
        <v>555.5</v>
      </c>
      <c r="H46" s="76"/>
      <c r="I46" s="77">
        <f>'CY 2011'!M46</f>
        <v>0</v>
      </c>
      <c r="J46" s="77">
        <f t="shared" si="1"/>
        <v>555.5</v>
      </c>
      <c r="K46" s="77">
        <v>350</v>
      </c>
      <c r="L46" s="63">
        <f t="shared" si="2"/>
        <v>205.5</v>
      </c>
      <c r="M46" s="129">
        <f>L46</f>
        <v>205.5</v>
      </c>
      <c r="N46" s="62" t="s">
        <v>282</v>
      </c>
    </row>
    <row r="47" spans="1:15" ht="18" customHeight="1" x14ac:dyDescent="0.25">
      <c r="A47" s="114">
        <v>48</v>
      </c>
      <c r="B47" s="115" t="s">
        <v>78</v>
      </c>
      <c r="C47" s="115" t="s">
        <v>40</v>
      </c>
      <c r="D47" s="114"/>
      <c r="E47" s="114"/>
      <c r="F47" s="116">
        <v>2.02</v>
      </c>
      <c r="G47" s="117">
        <f t="shared" si="0"/>
        <v>0</v>
      </c>
      <c r="H47" s="76"/>
      <c r="I47" s="124">
        <f>'CY 2011'!M47</f>
        <v>0</v>
      </c>
      <c r="J47" s="124">
        <f t="shared" si="1"/>
        <v>0</v>
      </c>
      <c r="K47" s="124"/>
      <c r="L47" s="124">
        <f t="shared" si="2"/>
        <v>0</v>
      </c>
      <c r="M47" s="130"/>
      <c r="N47" s="115"/>
    </row>
    <row r="48" spans="1:15" ht="18" customHeight="1" x14ac:dyDescent="0.25">
      <c r="A48" s="61">
        <v>49</v>
      </c>
      <c r="B48" s="65" t="s">
        <v>79</v>
      </c>
      <c r="C48" s="65" t="s">
        <v>50</v>
      </c>
      <c r="D48" s="64" t="s">
        <v>168</v>
      </c>
      <c r="E48" s="61"/>
      <c r="F48" s="101">
        <v>2.02</v>
      </c>
      <c r="G48" s="99">
        <f t="shared" si="0"/>
        <v>0</v>
      </c>
      <c r="H48" s="76"/>
      <c r="I48" s="77">
        <f>'CY 2011'!M48</f>
        <v>427.3</v>
      </c>
      <c r="J48" s="77">
        <f t="shared" si="1"/>
        <v>427.3</v>
      </c>
      <c r="K48" s="77"/>
      <c r="L48" s="63">
        <f t="shared" si="2"/>
        <v>427.3</v>
      </c>
      <c r="M48" s="129">
        <f>L48</f>
        <v>427.3</v>
      </c>
      <c r="N48" s="62"/>
    </row>
    <row r="49" spans="1:14" ht="18" customHeight="1" x14ac:dyDescent="0.25">
      <c r="A49" s="114">
        <v>50</v>
      </c>
      <c r="B49" s="115" t="s">
        <v>80</v>
      </c>
      <c r="C49" s="115" t="s">
        <v>14</v>
      </c>
      <c r="D49" s="114" t="s">
        <v>168</v>
      </c>
      <c r="E49" s="114">
        <v>120</v>
      </c>
      <c r="F49" s="116">
        <v>2.02</v>
      </c>
      <c r="G49" s="117">
        <f t="shared" si="0"/>
        <v>242.4</v>
      </c>
      <c r="H49" s="76"/>
      <c r="I49" s="124">
        <f>'CY 2011'!M49</f>
        <v>160.19999999999999</v>
      </c>
      <c r="J49" s="124">
        <f t="shared" si="1"/>
        <v>402.6</v>
      </c>
      <c r="K49" s="124">
        <v>402.6</v>
      </c>
      <c r="L49" s="124">
        <f t="shared" si="2"/>
        <v>0</v>
      </c>
      <c r="M49" s="130"/>
      <c r="N49" s="115" t="s">
        <v>295</v>
      </c>
    </row>
    <row r="50" spans="1:14" ht="18" customHeight="1" x14ac:dyDescent="0.25">
      <c r="A50" s="61">
        <v>51</v>
      </c>
      <c r="B50" s="65" t="s">
        <v>81</v>
      </c>
      <c r="C50" s="65" t="s">
        <v>25</v>
      </c>
      <c r="D50" s="64"/>
      <c r="E50" s="61"/>
      <c r="F50" s="101">
        <v>2.02</v>
      </c>
      <c r="G50" s="99">
        <f t="shared" si="0"/>
        <v>0</v>
      </c>
      <c r="H50" s="76"/>
      <c r="I50" s="77">
        <f>'CY 2011'!M50</f>
        <v>0</v>
      </c>
      <c r="J50" s="77">
        <f t="shared" si="1"/>
        <v>0</v>
      </c>
      <c r="K50" s="77"/>
      <c r="L50" s="63">
        <f t="shared" si="2"/>
        <v>0</v>
      </c>
      <c r="M50" s="129"/>
      <c r="N50" s="62"/>
    </row>
    <row r="51" spans="1:14" ht="18" customHeight="1" x14ac:dyDescent="0.25">
      <c r="A51" s="114">
        <v>52</v>
      </c>
      <c r="B51" s="115" t="s">
        <v>219</v>
      </c>
      <c r="C51" s="115" t="s">
        <v>122</v>
      </c>
      <c r="D51" s="114" t="s">
        <v>168</v>
      </c>
      <c r="E51" s="114">
        <v>200</v>
      </c>
      <c r="F51" s="116">
        <v>2.02</v>
      </c>
      <c r="G51" s="117">
        <f t="shared" si="0"/>
        <v>404</v>
      </c>
      <c r="H51" s="76"/>
      <c r="I51" s="124">
        <f>'CY 2011'!M51</f>
        <v>50.45</v>
      </c>
      <c r="J51" s="124">
        <f t="shared" si="1"/>
        <v>454.45</v>
      </c>
      <c r="K51" s="124">
        <v>435</v>
      </c>
      <c r="L51" s="124">
        <f t="shared" si="2"/>
        <v>19.449999999999989</v>
      </c>
      <c r="M51" s="130">
        <f>L51</f>
        <v>19.449999999999989</v>
      </c>
      <c r="N51" s="115" t="s">
        <v>287</v>
      </c>
    </row>
    <row r="52" spans="1:14" ht="18" customHeight="1" x14ac:dyDescent="0.25">
      <c r="A52" s="61">
        <v>53</v>
      </c>
      <c r="B52" s="65" t="s">
        <v>184</v>
      </c>
      <c r="C52" s="65" t="s">
        <v>185</v>
      </c>
      <c r="D52" s="64"/>
      <c r="E52" s="61"/>
      <c r="F52" s="101">
        <v>2.02</v>
      </c>
      <c r="G52" s="99">
        <f t="shared" si="0"/>
        <v>0</v>
      </c>
      <c r="H52" s="76"/>
      <c r="I52" s="77">
        <f>'CY 2011'!M52</f>
        <v>0</v>
      </c>
      <c r="J52" s="77">
        <f t="shared" si="1"/>
        <v>0</v>
      </c>
      <c r="K52" s="77"/>
      <c r="L52" s="63">
        <f t="shared" si="2"/>
        <v>0</v>
      </c>
      <c r="M52" s="129"/>
      <c r="N52" s="62"/>
    </row>
    <row r="53" spans="1:14" ht="18" customHeight="1" x14ac:dyDescent="0.25">
      <c r="A53" s="114">
        <v>54</v>
      </c>
      <c r="B53" s="115" t="s">
        <v>82</v>
      </c>
      <c r="C53" s="115" t="s">
        <v>19</v>
      </c>
      <c r="D53" s="114"/>
      <c r="E53" s="114"/>
      <c r="F53" s="116">
        <v>2.02</v>
      </c>
      <c r="G53" s="117">
        <f t="shared" si="0"/>
        <v>0</v>
      </c>
      <c r="H53" s="76"/>
      <c r="I53" s="124">
        <f>'CY 2011'!M53</f>
        <v>0</v>
      </c>
      <c r="J53" s="124">
        <f t="shared" si="1"/>
        <v>0</v>
      </c>
      <c r="K53" s="124"/>
      <c r="L53" s="124">
        <f t="shared" si="2"/>
        <v>0</v>
      </c>
      <c r="M53" s="130"/>
      <c r="N53" s="128"/>
    </row>
    <row r="54" spans="1:14" ht="32.25" customHeight="1" x14ac:dyDescent="0.25">
      <c r="A54" s="61">
        <v>55</v>
      </c>
      <c r="B54" s="65" t="s">
        <v>83</v>
      </c>
      <c r="C54" s="65" t="s">
        <v>11</v>
      </c>
      <c r="D54" s="64" t="s">
        <v>168</v>
      </c>
      <c r="E54" s="61">
        <v>285</v>
      </c>
      <c r="F54" s="101">
        <v>2.02</v>
      </c>
      <c r="G54" s="99">
        <f t="shared" si="0"/>
        <v>575.70000000000005</v>
      </c>
      <c r="H54" s="76"/>
      <c r="I54" s="77">
        <f>'CY 2011'!M54</f>
        <v>453.55</v>
      </c>
      <c r="J54" s="77">
        <f t="shared" si="1"/>
        <v>1029.25</v>
      </c>
      <c r="K54" s="77">
        <f>300+357</f>
        <v>657</v>
      </c>
      <c r="L54" s="63">
        <f t="shared" si="2"/>
        <v>372.25</v>
      </c>
      <c r="M54" s="129">
        <f>L54</f>
        <v>372.25</v>
      </c>
      <c r="N54" s="104" t="s">
        <v>274</v>
      </c>
    </row>
    <row r="55" spans="1:14" ht="18" customHeight="1" x14ac:dyDescent="0.25">
      <c r="A55" s="114">
        <v>56</v>
      </c>
      <c r="B55" s="115" t="s">
        <v>263</v>
      </c>
      <c r="C55" s="115" t="s">
        <v>264</v>
      </c>
      <c r="D55" s="114" t="s">
        <v>168</v>
      </c>
      <c r="E55" s="114">
        <v>65</v>
      </c>
      <c r="F55" s="116">
        <v>2.02</v>
      </c>
      <c r="G55" s="117">
        <f t="shared" si="0"/>
        <v>131.30000000000001</v>
      </c>
      <c r="H55" s="76"/>
      <c r="I55" s="124"/>
      <c r="J55" s="124">
        <f t="shared" si="1"/>
        <v>131.30000000000001</v>
      </c>
      <c r="K55" s="124"/>
      <c r="L55" s="124">
        <f t="shared" si="2"/>
        <v>131.30000000000001</v>
      </c>
      <c r="M55" s="130">
        <f>L55</f>
        <v>131.30000000000001</v>
      </c>
      <c r="N55" s="115"/>
    </row>
    <row r="56" spans="1:14" ht="18" customHeight="1" x14ac:dyDescent="0.25">
      <c r="A56" s="61">
        <v>57</v>
      </c>
      <c r="B56" s="65" t="s">
        <v>84</v>
      </c>
      <c r="C56" s="65" t="s">
        <v>25</v>
      </c>
      <c r="D56" s="64"/>
      <c r="E56" s="61"/>
      <c r="F56" s="101">
        <v>2.02</v>
      </c>
      <c r="G56" s="99">
        <f t="shared" si="0"/>
        <v>0</v>
      </c>
      <c r="H56" s="76"/>
      <c r="I56" s="77">
        <f>'CY 2011'!M55</f>
        <v>0</v>
      </c>
      <c r="J56" s="77">
        <f t="shared" si="1"/>
        <v>0</v>
      </c>
      <c r="K56" s="77"/>
      <c r="L56" s="63">
        <f t="shared" si="2"/>
        <v>0</v>
      </c>
      <c r="M56" s="129"/>
      <c r="N56" s="62"/>
    </row>
    <row r="57" spans="1:14" ht="18.75" customHeight="1" x14ac:dyDescent="0.25">
      <c r="A57" s="114">
        <v>58</v>
      </c>
      <c r="B57" s="115" t="s">
        <v>262</v>
      </c>
      <c r="C57" s="115" t="s">
        <v>100</v>
      </c>
      <c r="D57" s="114" t="s">
        <v>168</v>
      </c>
      <c r="E57" s="114">
        <v>95</v>
      </c>
      <c r="F57" s="116">
        <v>2.02</v>
      </c>
      <c r="G57" s="117">
        <f t="shared" si="0"/>
        <v>191.9</v>
      </c>
      <c r="H57" s="76"/>
      <c r="I57" s="124"/>
      <c r="J57" s="124">
        <f t="shared" si="1"/>
        <v>191.9</v>
      </c>
      <c r="K57" s="124">
        <v>175</v>
      </c>
      <c r="L57" s="124">
        <f t="shared" si="2"/>
        <v>16.900000000000006</v>
      </c>
      <c r="M57" s="130">
        <f>L57</f>
        <v>16.900000000000006</v>
      </c>
      <c r="N57" s="115" t="s">
        <v>310</v>
      </c>
    </row>
    <row r="58" spans="1:14" ht="24.75" customHeight="1" x14ac:dyDescent="0.25">
      <c r="A58" s="61">
        <v>59</v>
      </c>
      <c r="B58" s="65" t="s">
        <v>85</v>
      </c>
      <c r="C58" s="65" t="s">
        <v>11</v>
      </c>
      <c r="D58" s="64" t="s">
        <v>168</v>
      </c>
      <c r="E58" s="61">
        <v>162</v>
      </c>
      <c r="F58" s="101">
        <v>2.02</v>
      </c>
      <c r="G58" s="99">
        <f t="shared" si="0"/>
        <v>327.24</v>
      </c>
      <c r="H58" s="76"/>
      <c r="I58" s="77">
        <f>'CY 2011'!M56</f>
        <v>217.65</v>
      </c>
      <c r="J58" s="77">
        <f t="shared" si="1"/>
        <v>544.89</v>
      </c>
      <c r="K58" s="77">
        <v>357</v>
      </c>
      <c r="L58" s="63">
        <f t="shared" si="2"/>
        <v>187.89</v>
      </c>
      <c r="M58" s="129">
        <f>L58</f>
        <v>187.89</v>
      </c>
      <c r="N58" s="62" t="s">
        <v>275</v>
      </c>
    </row>
    <row r="59" spans="1:14" ht="25.5" customHeight="1" x14ac:dyDescent="0.25">
      <c r="A59" s="114">
        <v>60</v>
      </c>
      <c r="B59" s="115" t="s">
        <v>172</v>
      </c>
      <c r="C59" s="115" t="s">
        <v>11</v>
      </c>
      <c r="D59" s="114" t="s">
        <v>168</v>
      </c>
      <c r="E59" s="114">
        <v>75</v>
      </c>
      <c r="F59" s="116">
        <v>2.02</v>
      </c>
      <c r="G59" s="117">
        <f t="shared" si="0"/>
        <v>151.5</v>
      </c>
      <c r="H59" s="76"/>
      <c r="I59" s="124">
        <f>'CY 2011'!M57</f>
        <v>301.64999999999998</v>
      </c>
      <c r="J59" s="124">
        <f t="shared" si="1"/>
        <v>453.15</v>
      </c>
      <c r="K59" s="124">
        <v>300</v>
      </c>
      <c r="L59" s="124">
        <f t="shared" si="2"/>
        <v>153.14999999999998</v>
      </c>
      <c r="M59" s="130">
        <f>L59</f>
        <v>153.14999999999998</v>
      </c>
      <c r="N59" s="125" t="s">
        <v>273</v>
      </c>
    </row>
    <row r="60" spans="1:14" ht="18" customHeight="1" x14ac:dyDescent="0.25">
      <c r="A60" s="61">
        <v>61</v>
      </c>
      <c r="B60" s="65" t="s">
        <v>265</v>
      </c>
      <c r="C60" s="65" t="s">
        <v>11</v>
      </c>
      <c r="D60" s="64" t="s">
        <v>168</v>
      </c>
      <c r="E60" s="61">
        <v>32</v>
      </c>
      <c r="F60" s="101">
        <v>2.02</v>
      </c>
      <c r="G60" s="99">
        <f t="shared" si="0"/>
        <v>64.64</v>
      </c>
      <c r="H60" s="76"/>
      <c r="I60" s="77"/>
      <c r="J60" s="77">
        <f t="shared" si="1"/>
        <v>64.64</v>
      </c>
      <c r="K60" s="77"/>
      <c r="L60" s="63">
        <f t="shared" si="2"/>
        <v>64.64</v>
      </c>
      <c r="M60" s="129">
        <f>L60</f>
        <v>64.64</v>
      </c>
      <c r="N60" s="62"/>
    </row>
    <row r="61" spans="1:14" ht="18" customHeight="1" x14ac:dyDescent="0.25">
      <c r="A61" s="114">
        <v>62</v>
      </c>
      <c r="B61" s="115" t="s">
        <v>186</v>
      </c>
      <c r="C61" s="115" t="s">
        <v>187</v>
      </c>
      <c r="D61" s="114" t="s">
        <v>168</v>
      </c>
      <c r="E61" s="114">
        <v>160</v>
      </c>
      <c r="F61" s="116">
        <v>2.02</v>
      </c>
      <c r="G61" s="117">
        <f t="shared" si="0"/>
        <v>323.2</v>
      </c>
      <c r="H61" s="76"/>
      <c r="I61" s="124">
        <f>'CY 2011'!M58</f>
        <v>0</v>
      </c>
      <c r="J61" s="124">
        <f t="shared" si="1"/>
        <v>323.2</v>
      </c>
      <c r="K61" s="124">
        <v>323.2</v>
      </c>
      <c r="L61" s="124">
        <f t="shared" si="2"/>
        <v>0</v>
      </c>
      <c r="M61" s="130"/>
      <c r="N61" s="115" t="s">
        <v>298</v>
      </c>
    </row>
    <row r="62" spans="1:14" ht="18" customHeight="1" x14ac:dyDescent="0.25">
      <c r="A62" s="61">
        <v>63</v>
      </c>
      <c r="B62" s="65" t="s">
        <v>86</v>
      </c>
      <c r="C62" s="65" t="s">
        <v>14</v>
      </c>
      <c r="D62" s="64" t="s">
        <v>168</v>
      </c>
      <c r="E62" s="61">
        <v>170</v>
      </c>
      <c r="F62" s="101">
        <v>2.02</v>
      </c>
      <c r="G62" s="99">
        <f t="shared" si="0"/>
        <v>343.4</v>
      </c>
      <c r="H62" s="76"/>
      <c r="I62" s="77">
        <f>'CY 2011'!M59</f>
        <v>451.5</v>
      </c>
      <c r="J62" s="77">
        <f t="shared" si="1"/>
        <v>794.9</v>
      </c>
      <c r="K62" s="77">
        <v>554</v>
      </c>
      <c r="L62" s="63">
        <f t="shared" si="2"/>
        <v>240.89999999999998</v>
      </c>
      <c r="M62" s="129">
        <f>L62</f>
        <v>240.89999999999998</v>
      </c>
      <c r="N62" s="62" t="s">
        <v>283</v>
      </c>
    </row>
    <row r="63" spans="1:14" ht="18" customHeight="1" x14ac:dyDescent="0.25">
      <c r="A63" s="114">
        <v>64</v>
      </c>
      <c r="B63" s="122" t="s">
        <v>87</v>
      </c>
      <c r="C63" s="122" t="s">
        <v>88</v>
      </c>
      <c r="D63" s="114"/>
      <c r="E63" s="123"/>
      <c r="F63" s="116">
        <v>2.02</v>
      </c>
      <c r="G63" s="117">
        <f t="shared" si="0"/>
        <v>0</v>
      </c>
      <c r="H63" s="76"/>
      <c r="I63" s="124">
        <f>'CY 2011'!M60</f>
        <v>0</v>
      </c>
      <c r="J63" s="124">
        <f t="shared" si="1"/>
        <v>0</v>
      </c>
      <c r="K63" s="127"/>
      <c r="L63" s="124">
        <f t="shared" si="2"/>
        <v>0</v>
      </c>
      <c r="M63" s="133"/>
      <c r="N63" s="115"/>
    </row>
    <row r="64" spans="1:14" ht="18" customHeight="1" x14ac:dyDescent="0.25">
      <c r="A64" s="61">
        <v>65</v>
      </c>
      <c r="B64" s="65" t="s">
        <v>89</v>
      </c>
      <c r="C64" s="65" t="s">
        <v>90</v>
      </c>
      <c r="D64" s="64"/>
      <c r="E64" s="61"/>
      <c r="F64" s="101">
        <v>2.02</v>
      </c>
      <c r="G64" s="99">
        <f t="shared" si="0"/>
        <v>0</v>
      </c>
      <c r="H64" s="83"/>
      <c r="I64" s="77">
        <f>'CY 2011'!M61</f>
        <v>0</v>
      </c>
      <c r="J64" s="77">
        <f t="shared" si="1"/>
        <v>0</v>
      </c>
      <c r="K64" s="77"/>
      <c r="L64" s="63">
        <f t="shared" si="2"/>
        <v>0</v>
      </c>
      <c r="M64" s="129"/>
      <c r="N64" s="62"/>
    </row>
    <row r="65" spans="1:14" ht="18" customHeight="1" x14ac:dyDescent="0.25">
      <c r="A65" s="114">
        <v>66</v>
      </c>
      <c r="B65" s="115" t="s">
        <v>91</v>
      </c>
      <c r="C65" s="115" t="s">
        <v>14</v>
      </c>
      <c r="D65" s="114" t="s">
        <v>168</v>
      </c>
      <c r="E65" s="114">
        <v>270</v>
      </c>
      <c r="F65" s="116">
        <v>2.02</v>
      </c>
      <c r="G65" s="117">
        <f t="shared" si="0"/>
        <v>545.4</v>
      </c>
      <c r="H65" s="83"/>
      <c r="I65" s="124">
        <f>'CY 2011'!M62</f>
        <v>0</v>
      </c>
      <c r="J65" s="124">
        <f t="shared" si="1"/>
        <v>545.4</v>
      </c>
      <c r="K65" s="124">
        <v>545.4</v>
      </c>
      <c r="L65" s="124">
        <f t="shared" si="2"/>
        <v>0</v>
      </c>
      <c r="M65" s="130"/>
      <c r="N65" s="115" t="s">
        <v>280</v>
      </c>
    </row>
    <row r="66" spans="1:14" ht="18" customHeight="1" x14ac:dyDescent="0.25">
      <c r="A66" s="61">
        <v>67</v>
      </c>
      <c r="B66" s="65" t="s">
        <v>92</v>
      </c>
      <c r="C66" s="65" t="s">
        <v>93</v>
      </c>
      <c r="D66" s="64"/>
      <c r="E66" s="61"/>
      <c r="F66" s="101">
        <v>2.02</v>
      </c>
      <c r="G66" s="99">
        <f t="shared" si="0"/>
        <v>0</v>
      </c>
      <c r="H66" s="83"/>
      <c r="I66" s="77">
        <f>'CY 2011'!M63</f>
        <v>0</v>
      </c>
      <c r="J66" s="77">
        <f t="shared" si="1"/>
        <v>0</v>
      </c>
      <c r="K66" s="77"/>
      <c r="L66" s="63">
        <f t="shared" si="2"/>
        <v>0</v>
      </c>
      <c r="M66" s="129"/>
      <c r="N66" s="62"/>
    </row>
    <row r="67" spans="1:14" ht="18" customHeight="1" x14ac:dyDescent="0.25">
      <c r="A67" s="114">
        <v>68</v>
      </c>
      <c r="B67" s="115" t="s">
        <v>94</v>
      </c>
      <c r="C67" s="115" t="s">
        <v>30</v>
      </c>
      <c r="D67" s="114" t="s">
        <v>168</v>
      </c>
      <c r="E67" s="114"/>
      <c r="F67" s="116">
        <v>2.02</v>
      </c>
      <c r="G67" s="117">
        <f t="shared" si="0"/>
        <v>0</v>
      </c>
      <c r="H67" s="83"/>
      <c r="I67" s="124">
        <f>'CY 2011'!M64</f>
        <v>217.3</v>
      </c>
      <c r="J67" s="124">
        <f t="shared" si="1"/>
        <v>217.3</v>
      </c>
      <c r="K67" s="124"/>
      <c r="L67" s="124">
        <f t="shared" si="2"/>
        <v>217.3</v>
      </c>
      <c r="M67" s="130">
        <f>L67</f>
        <v>217.3</v>
      </c>
      <c r="N67" s="115"/>
    </row>
    <row r="68" spans="1:14" ht="55.5" customHeight="1" x14ac:dyDescent="0.25">
      <c r="A68" s="61">
        <v>69</v>
      </c>
      <c r="B68" s="65" t="s">
        <v>95</v>
      </c>
      <c r="C68" s="65" t="s">
        <v>11</v>
      </c>
      <c r="D68" s="64" t="s">
        <v>168</v>
      </c>
      <c r="E68" s="61">
        <v>275</v>
      </c>
      <c r="F68" s="101">
        <v>2.02</v>
      </c>
      <c r="G68" s="99">
        <f t="shared" si="0"/>
        <v>555.5</v>
      </c>
      <c r="H68" s="83"/>
      <c r="I68" s="77">
        <f>'CY 2011'!M65</f>
        <v>683.05</v>
      </c>
      <c r="J68" s="77">
        <f t="shared" si="1"/>
        <v>1238.55</v>
      </c>
      <c r="K68" s="77">
        <f>874+193.91+160.79</f>
        <v>1228.7</v>
      </c>
      <c r="L68" s="139">
        <f t="shared" si="2"/>
        <v>9.8499999999999091</v>
      </c>
      <c r="M68" s="137">
        <v>0</v>
      </c>
      <c r="N68" s="104" t="s">
        <v>319</v>
      </c>
    </row>
    <row r="69" spans="1:14" ht="40.5" customHeight="1" x14ac:dyDescent="0.25">
      <c r="A69" s="114">
        <v>70</v>
      </c>
      <c r="B69" s="115" t="s">
        <v>96</v>
      </c>
      <c r="C69" s="115" t="s">
        <v>43</v>
      </c>
      <c r="D69" s="114" t="s">
        <v>168</v>
      </c>
      <c r="E69" s="114">
        <v>764</v>
      </c>
      <c r="F69" s="116">
        <v>2.02</v>
      </c>
      <c r="G69" s="117">
        <f t="shared" si="0"/>
        <v>1543.28</v>
      </c>
      <c r="H69" s="83"/>
      <c r="I69" s="124">
        <f>'CY 2011'!M66</f>
        <v>774.35</v>
      </c>
      <c r="J69" s="124">
        <f t="shared" si="1"/>
        <v>2317.63</v>
      </c>
      <c r="K69" s="124">
        <f>486.28+299+50.35</f>
        <v>835.63</v>
      </c>
      <c r="L69" s="124">
        <f t="shared" si="2"/>
        <v>1482</v>
      </c>
      <c r="M69" s="130">
        <f>L69</f>
        <v>1482</v>
      </c>
      <c r="N69" s="125" t="s">
        <v>315</v>
      </c>
    </row>
    <row r="70" spans="1:14" ht="18" customHeight="1" x14ac:dyDescent="0.25">
      <c r="A70" s="61">
        <v>71</v>
      </c>
      <c r="B70" s="65" t="s">
        <v>97</v>
      </c>
      <c r="C70" s="65" t="s">
        <v>98</v>
      </c>
      <c r="D70" s="64"/>
      <c r="E70" s="61"/>
      <c r="F70" s="101">
        <v>2.02</v>
      </c>
      <c r="G70" s="99">
        <f t="shared" ref="G70:G137" si="3">E70*F70</f>
        <v>0</v>
      </c>
      <c r="H70" s="83"/>
      <c r="I70" s="77">
        <f>'CY 2011'!M67</f>
        <v>0</v>
      </c>
      <c r="J70" s="77">
        <f t="shared" ref="J70:J137" si="4">I70+G70</f>
        <v>0</v>
      </c>
      <c r="K70" s="77"/>
      <c r="L70" s="63">
        <f t="shared" ref="L70:L137" si="5">J70-K70</f>
        <v>0</v>
      </c>
      <c r="M70" s="129"/>
      <c r="N70" s="62"/>
    </row>
    <row r="71" spans="1:14" ht="18" customHeight="1" x14ac:dyDescent="0.25">
      <c r="A71" s="114">
        <v>72</v>
      </c>
      <c r="B71" s="115" t="s">
        <v>266</v>
      </c>
      <c r="C71" s="115" t="s">
        <v>100</v>
      </c>
      <c r="D71" s="114" t="s">
        <v>168</v>
      </c>
      <c r="E71" s="114">
        <v>45</v>
      </c>
      <c r="F71" s="116">
        <v>2.02</v>
      </c>
      <c r="G71" s="117">
        <f t="shared" si="3"/>
        <v>90.9</v>
      </c>
      <c r="H71" s="83"/>
      <c r="I71" s="124"/>
      <c r="J71" s="124">
        <f t="shared" si="4"/>
        <v>90.9</v>
      </c>
      <c r="K71" s="124"/>
      <c r="L71" s="124">
        <f t="shared" si="5"/>
        <v>90.9</v>
      </c>
      <c r="M71" s="130">
        <f>L71</f>
        <v>90.9</v>
      </c>
      <c r="N71" s="115"/>
    </row>
    <row r="72" spans="1:14" s="113" customFormat="1" ht="42.75" customHeight="1" x14ac:dyDescent="0.25">
      <c r="A72" s="108">
        <v>73</v>
      </c>
      <c r="B72" s="66" t="s">
        <v>99</v>
      </c>
      <c r="C72" s="66" t="s">
        <v>35</v>
      </c>
      <c r="D72" s="108" t="s">
        <v>168</v>
      </c>
      <c r="E72" s="108">
        <v>583</v>
      </c>
      <c r="F72" s="109">
        <v>2.02</v>
      </c>
      <c r="G72" s="110">
        <f t="shared" si="3"/>
        <v>1177.6600000000001</v>
      </c>
      <c r="H72" s="83"/>
      <c r="I72" s="111">
        <f>'CY 2011'!M68</f>
        <v>272.25</v>
      </c>
      <c r="J72" s="111">
        <f t="shared" si="4"/>
        <v>1449.91</v>
      </c>
      <c r="K72" s="111">
        <f xml:space="preserve"> 75+204.64+198+175</f>
        <v>652.64</v>
      </c>
      <c r="L72" s="111">
        <f t="shared" si="5"/>
        <v>797.2700000000001</v>
      </c>
      <c r="M72" s="134">
        <f>L72</f>
        <v>797.2700000000001</v>
      </c>
      <c r="N72" s="112" t="s">
        <v>324</v>
      </c>
    </row>
    <row r="73" spans="1:14" ht="18" customHeight="1" x14ac:dyDescent="0.25">
      <c r="A73" s="114">
        <v>74</v>
      </c>
      <c r="B73" s="115" t="s">
        <v>101</v>
      </c>
      <c r="C73" s="115" t="s">
        <v>30</v>
      </c>
      <c r="D73" s="114" t="s">
        <v>168</v>
      </c>
      <c r="E73" s="114">
        <v>192</v>
      </c>
      <c r="F73" s="116">
        <v>2.02</v>
      </c>
      <c r="G73" s="117">
        <f t="shared" si="3"/>
        <v>387.84000000000003</v>
      </c>
      <c r="H73" s="83"/>
      <c r="I73" s="124">
        <f>'CY 2011'!M69</f>
        <v>0</v>
      </c>
      <c r="J73" s="124">
        <f t="shared" si="4"/>
        <v>387.84000000000003</v>
      </c>
      <c r="K73" s="126"/>
      <c r="L73" s="124">
        <f t="shared" si="5"/>
        <v>387.84000000000003</v>
      </c>
      <c r="M73" s="130">
        <f>L73</f>
        <v>387.84000000000003</v>
      </c>
      <c r="N73" s="115"/>
    </row>
    <row r="74" spans="1:14" s="14" customFormat="1" ht="32.4" customHeight="1" x14ac:dyDescent="0.25">
      <c r="A74" s="64">
        <v>75</v>
      </c>
      <c r="B74" s="65" t="s">
        <v>102</v>
      </c>
      <c r="C74" s="65" t="s">
        <v>50</v>
      </c>
      <c r="D74" s="64" t="s">
        <v>168</v>
      </c>
      <c r="E74" s="64">
        <v>180</v>
      </c>
      <c r="F74" s="100">
        <v>2.02</v>
      </c>
      <c r="G74" s="99">
        <f t="shared" si="3"/>
        <v>363.6</v>
      </c>
      <c r="H74" s="83"/>
      <c r="I74" s="77">
        <f>'CY 2011'!M70</f>
        <v>124.6</v>
      </c>
      <c r="J74" s="77">
        <f t="shared" si="4"/>
        <v>488.20000000000005</v>
      </c>
      <c r="K74" s="77">
        <v>200</v>
      </c>
      <c r="L74" s="140">
        <f t="shared" si="5"/>
        <v>288.20000000000005</v>
      </c>
      <c r="M74" s="135">
        <v>0</v>
      </c>
      <c r="N74" s="105" t="s">
        <v>320</v>
      </c>
    </row>
    <row r="75" spans="1:14" ht="18" customHeight="1" x14ac:dyDescent="0.25">
      <c r="A75" s="114">
        <v>76</v>
      </c>
      <c r="B75" s="115" t="s">
        <v>103</v>
      </c>
      <c r="C75" s="115" t="s">
        <v>52</v>
      </c>
      <c r="D75" s="114"/>
      <c r="E75" s="114"/>
      <c r="F75" s="116">
        <v>2.02</v>
      </c>
      <c r="G75" s="117">
        <f t="shared" si="3"/>
        <v>0</v>
      </c>
      <c r="H75" s="83"/>
      <c r="I75" s="124">
        <f>'CY 2011'!M71</f>
        <v>0</v>
      </c>
      <c r="J75" s="124">
        <f t="shared" si="4"/>
        <v>0</v>
      </c>
      <c r="K75" s="124"/>
      <c r="L75" s="124">
        <f t="shared" si="5"/>
        <v>0</v>
      </c>
      <c r="M75" s="130"/>
      <c r="N75" s="115"/>
    </row>
    <row r="76" spans="1:14" ht="18" customHeight="1" x14ac:dyDescent="0.25">
      <c r="A76" s="61">
        <v>77</v>
      </c>
      <c r="B76" s="65" t="s">
        <v>104</v>
      </c>
      <c r="C76" s="65" t="s">
        <v>50</v>
      </c>
      <c r="D76" s="64"/>
      <c r="E76" s="61"/>
      <c r="F76" s="101">
        <v>2.02</v>
      </c>
      <c r="G76" s="99">
        <f t="shared" si="3"/>
        <v>0</v>
      </c>
      <c r="H76" s="83"/>
      <c r="I76" s="77">
        <f>'CY 2011'!M72</f>
        <v>0</v>
      </c>
      <c r="J76" s="77">
        <f t="shared" si="4"/>
        <v>0</v>
      </c>
      <c r="K76" s="77"/>
      <c r="L76" s="63">
        <f t="shared" si="5"/>
        <v>0</v>
      </c>
      <c r="M76" s="129"/>
      <c r="N76" s="62"/>
    </row>
    <row r="77" spans="1:14" ht="18" customHeight="1" x14ac:dyDescent="0.25">
      <c r="A77" s="114">
        <v>78</v>
      </c>
      <c r="B77" s="115" t="s">
        <v>267</v>
      </c>
      <c r="C77" s="115" t="s">
        <v>100</v>
      </c>
      <c r="D77" s="114" t="s">
        <v>168</v>
      </c>
      <c r="E77" s="114">
        <v>140</v>
      </c>
      <c r="F77" s="116">
        <v>2.02</v>
      </c>
      <c r="G77" s="117">
        <f t="shared" si="3"/>
        <v>282.8</v>
      </c>
      <c r="H77" s="83"/>
      <c r="I77" s="124"/>
      <c r="J77" s="124">
        <f t="shared" si="4"/>
        <v>282.8</v>
      </c>
      <c r="K77" s="124"/>
      <c r="L77" s="124">
        <f t="shared" si="5"/>
        <v>282.8</v>
      </c>
      <c r="M77" s="130">
        <f>L77</f>
        <v>282.8</v>
      </c>
      <c r="N77" s="115"/>
    </row>
    <row r="78" spans="1:14" ht="18" customHeight="1" x14ac:dyDescent="0.25">
      <c r="A78" s="61">
        <v>79</v>
      </c>
      <c r="B78" s="65" t="s">
        <v>183</v>
      </c>
      <c r="C78" s="65" t="s">
        <v>11</v>
      </c>
      <c r="D78" s="64" t="s">
        <v>168</v>
      </c>
      <c r="E78" s="61">
        <v>182</v>
      </c>
      <c r="F78" s="101">
        <v>2.02</v>
      </c>
      <c r="G78" s="99">
        <f t="shared" si="3"/>
        <v>367.64</v>
      </c>
      <c r="H78" s="83"/>
      <c r="I78" s="77">
        <f>'CY 2011'!M73</f>
        <v>177.95</v>
      </c>
      <c r="J78" s="77">
        <f t="shared" si="4"/>
        <v>545.58999999999992</v>
      </c>
      <c r="K78" s="77"/>
      <c r="L78" s="63">
        <f t="shared" si="5"/>
        <v>545.58999999999992</v>
      </c>
      <c r="M78" s="129">
        <f>L78</f>
        <v>545.58999999999992</v>
      </c>
      <c r="N78" s="62"/>
    </row>
    <row r="79" spans="1:14" ht="18" customHeight="1" x14ac:dyDescent="0.25">
      <c r="A79" s="114">
        <v>80</v>
      </c>
      <c r="B79" s="115" t="s">
        <v>105</v>
      </c>
      <c r="C79" s="115" t="s">
        <v>47</v>
      </c>
      <c r="D79" s="114"/>
      <c r="E79" s="114"/>
      <c r="F79" s="116">
        <v>2.02</v>
      </c>
      <c r="G79" s="117">
        <f t="shared" si="3"/>
        <v>0</v>
      </c>
      <c r="H79" s="83"/>
      <c r="I79" s="124">
        <f>'CY 2011'!M74</f>
        <v>0</v>
      </c>
      <c r="J79" s="124">
        <f t="shared" si="4"/>
        <v>0</v>
      </c>
      <c r="K79" s="124"/>
      <c r="L79" s="124">
        <f t="shared" si="5"/>
        <v>0</v>
      </c>
      <c r="M79" s="130"/>
      <c r="N79" s="115"/>
    </row>
    <row r="80" spans="1:14" ht="18" customHeight="1" x14ac:dyDescent="0.25">
      <c r="A80" s="61">
        <v>81</v>
      </c>
      <c r="B80" s="65" t="s">
        <v>106</v>
      </c>
      <c r="C80" s="65" t="s">
        <v>23</v>
      </c>
      <c r="D80" s="64"/>
      <c r="E80" s="61"/>
      <c r="F80" s="101">
        <v>2.02</v>
      </c>
      <c r="G80" s="99">
        <f t="shared" si="3"/>
        <v>0</v>
      </c>
      <c r="H80" s="83"/>
      <c r="I80" s="77">
        <f>'CY 2011'!M75</f>
        <v>0</v>
      </c>
      <c r="J80" s="77">
        <f t="shared" si="4"/>
        <v>0</v>
      </c>
      <c r="K80" s="77"/>
      <c r="L80" s="63">
        <f t="shared" si="5"/>
        <v>0</v>
      </c>
      <c r="M80" s="129"/>
      <c r="N80" s="62"/>
    </row>
    <row r="81" spans="1:14" ht="18" customHeight="1" x14ac:dyDescent="0.25">
      <c r="A81" s="114">
        <v>82</v>
      </c>
      <c r="B81" s="115" t="s">
        <v>107</v>
      </c>
      <c r="C81" s="115" t="s">
        <v>65</v>
      </c>
      <c r="D81" s="114"/>
      <c r="E81" s="114"/>
      <c r="F81" s="116">
        <v>2.02</v>
      </c>
      <c r="G81" s="117">
        <f t="shared" si="3"/>
        <v>0</v>
      </c>
      <c r="H81" s="83"/>
      <c r="I81" s="124">
        <f>'CY 2011'!M76</f>
        <v>0</v>
      </c>
      <c r="J81" s="124">
        <f t="shared" si="4"/>
        <v>0</v>
      </c>
      <c r="K81" s="124"/>
      <c r="L81" s="124">
        <f t="shared" si="5"/>
        <v>0</v>
      </c>
      <c r="M81" s="130"/>
      <c r="N81" s="115"/>
    </row>
    <row r="82" spans="1:14" ht="18" customHeight="1" x14ac:dyDescent="0.25">
      <c r="A82" s="61">
        <v>83</v>
      </c>
      <c r="B82" s="65" t="s">
        <v>108</v>
      </c>
      <c r="C82" s="65" t="s">
        <v>50</v>
      </c>
      <c r="D82" s="64"/>
      <c r="E82" s="61"/>
      <c r="F82" s="101">
        <v>2.02</v>
      </c>
      <c r="G82" s="99">
        <f t="shared" si="3"/>
        <v>0</v>
      </c>
      <c r="H82" s="83"/>
      <c r="I82" s="77">
        <f>'CY 2011'!M77</f>
        <v>0</v>
      </c>
      <c r="J82" s="77">
        <f t="shared" si="4"/>
        <v>0</v>
      </c>
      <c r="K82" s="77"/>
      <c r="L82" s="63">
        <f t="shared" si="5"/>
        <v>0</v>
      </c>
      <c r="M82" s="129"/>
      <c r="N82" s="62"/>
    </row>
    <row r="83" spans="1:14" ht="18" customHeight="1" x14ac:dyDescent="0.25">
      <c r="A83" s="114">
        <v>84</v>
      </c>
      <c r="B83" s="65" t="s">
        <v>218</v>
      </c>
      <c r="C83" s="115" t="s">
        <v>14</v>
      </c>
      <c r="D83" s="114" t="s">
        <v>168</v>
      </c>
      <c r="E83" s="114">
        <v>76</v>
      </c>
      <c r="F83" s="116">
        <v>2.02</v>
      </c>
      <c r="G83" s="117">
        <f t="shared" si="3"/>
        <v>153.52000000000001</v>
      </c>
      <c r="H83" s="83"/>
      <c r="I83" s="124">
        <f>'CY 2011'!M78</f>
        <v>108.9</v>
      </c>
      <c r="J83" s="124">
        <f t="shared" si="4"/>
        <v>262.42</v>
      </c>
      <c r="K83" s="124">
        <v>250</v>
      </c>
      <c r="L83" s="124">
        <f t="shared" si="5"/>
        <v>12.420000000000016</v>
      </c>
      <c r="M83" s="130">
        <f>L83</f>
        <v>12.420000000000016</v>
      </c>
      <c r="N83" s="115" t="s">
        <v>276</v>
      </c>
    </row>
    <row r="84" spans="1:14" ht="18" customHeight="1" x14ac:dyDescent="0.25">
      <c r="A84" s="61">
        <v>85</v>
      </c>
      <c r="B84" s="65" t="s">
        <v>109</v>
      </c>
      <c r="C84" s="65" t="s">
        <v>14</v>
      </c>
      <c r="D84" s="64" t="s">
        <v>168</v>
      </c>
      <c r="E84" s="61">
        <v>130</v>
      </c>
      <c r="F84" s="101">
        <v>2.02</v>
      </c>
      <c r="G84" s="99">
        <f t="shared" si="3"/>
        <v>262.60000000000002</v>
      </c>
      <c r="H84" s="83"/>
      <c r="I84" s="77">
        <f>'CY 2011'!M79</f>
        <v>369.1</v>
      </c>
      <c r="J84" s="77">
        <f t="shared" si="4"/>
        <v>631.70000000000005</v>
      </c>
      <c r="K84" s="77">
        <v>608</v>
      </c>
      <c r="L84" s="63">
        <f t="shared" si="5"/>
        <v>23.700000000000045</v>
      </c>
      <c r="M84" s="129">
        <f>L84</f>
        <v>23.700000000000045</v>
      </c>
      <c r="N84" s="62" t="s">
        <v>286</v>
      </c>
    </row>
    <row r="85" spans="1:14" ht="40.65" customHeight="1" x14ac:dyDescent="0.25">
      <c r="A85" s="114">
        <v>86</v>
      </c>
      <c r="B85" s="115" t="s">
        <v>110</v>
      </c>
      <c r="C85" s="115" t="s">
        <v>21</v>
      </c>
      <c r="D85" s="114" t="s">
        <v>168</v>
      </c>
      <c r="E85" s="114">
        <v>375</v>
      </c>
      <c r="F85" s="116">
        <v>2.02</v>
      </c>
      <c r="G85" s="117">
        <f t="shared" si="3"/>
        <v>757.5</v>
      </c>
      <c r="H85" s="83"/>
      <c r="I85" s="124">
        <f>'CY 2011'!M80</f>
        <v>767.4</v>
      </c>
      <c r="J85" s="124">
        <f t="shared" si="4"/>
        <v>1524.9</v>
      </c>
      <c r="K85" s="124">
        <f>874+358+29.82+88</f>
        <v>1349.82</v>
      </c>
      <c r="L85" s="124">
        <f t="shared" si="5"/>
        <v>175.08000000000015</v>
      </c>
      <c r="M85" s="130">
        <f>L85</f>
        <v>175.08000000000015</v>
      </c>
      <c r="N85" s="125" t="s">
        <v>304</v>
      </c>
    </row>
    <row r="86" spans="1:14" ht="18" customHeight="1" x14ac:dyDescent="0.25">
      <c r="A86" s="61">
        <v>87</v>
      </c>
      <c r="B86" s="65" t="s">
        <v>173</v>
      </c>
      <c r="C86" s="65" t="s">
        <v>13</v>
      </c>
      <c r="D86" s="64" t="s">
        <v>168</v>
      </c>
      <c r="E86" s="61"/>
      <c r="F86" s="101">
        <v>2.02</v>
      </c>
      <c r="G86" s="99">
        <f t="shared" si="3"/>
        <v>0</v>
      </c>
      <c r="H86" s="83"/>
      <c r="I86" s="77">
        <f>'CY 2011'!M81</f>
        <v>0</v>
      </c>
      <c r="J86" s="77">
        <f t="shared" si="4"/>
        <v>0</v>
      </c>
      <c r="K86" s="77"/>
      <c r="L86" s="63">
        <f t="shared" si="5"/>
        <v>0</v>
      </c>
      <c r="M86" s="129"/>
      <c r="N86" s="62"/>
    </row>
    <row r="87" spans="1:14" ht="18" customHeight="1" x14ac:dyDescent="0.25">
      <c r="A87" s="114">
        <v>88</v>
      </c>
      <c r="B87" s="115" t="s">
        <v>111</v>
      </c>
      <c r="C87" s="115" t="s">
        <v>112</v>
      </c>
      <c r="D87" s="114"/>
      <c r="E87" s="114"/>
      <c r="F87" s="116">
        <v>2.02</v>
      </c>
      <c r="G87" s="117">
        <f t="shared" si="3"/>
        <v>0</v>
      </c>
      <c r="H87" s="83"/>
      <c r="I87" s="124">
        <f>'CY 2011'!M82</f>
        <v>0</v>
      </c>
      <c r="J87" s="124">
        <f t="shared" si="4"/>
        <v>0</v>
      </c>
      <c r="K87" s="124"/>
      <c r="L87" s="124">
        <f t="shared" si="5"/>
        <v>0</v>
      </c>
      <c r="M87" s="130"/>
      <c r="N87" s="115"/>
    </row>
    <row r="88" spans="1:14" ht="18" customHeight="1" x14ac:dyDescent="0.25">
      <c r="A88" s="61">
        <v>89</v>
      </c>
      <c r="B88" s="65" t="s">
        <v>113</v>
      </c>
      <c r="C88" s="65" t="s">
        <v>32</v>
      </c>
      <c r="D88" s="64" t="s">
        <v>168</v>
      </c>
      <c r="E88" s="61">
        <v>271</v>
      </c>
      <c r="F88" s="101">
        <v>2.02</v>
      </c>
      <c r="G88" s="99">
        <f t="shared" si="3"/>
        <v>547.41999999999996</v>
      </c>
      <c r="H88" s="83"/>
      <c r="I88" s="77">
        <f>'CY 2011'!M83</f>
        <v>200.25</v>
      </c>
      <c r="J88" s="77">
        <f t="shared" si="4"/>
        <v>747.67</v>
      </c>
      <c r="K88" s="77">
        <v>350</v>
      </c>
      <c r="L88" s="63">
        <f t="shared" si="5"/>
        <v>397.66999999999996</v>
      </c>
      <c r="M88" s="137">
        <f>L88</f>
        <v>397.66999999999996</v>
      </c>
      <c r="N88" s="62" t="s">
        <v>277</v>
      </c>
    </row>
    <row r="89" spans="1:14" ht="18" customHeight="1" x14ac:dyDescent="0.25">
      <c r="A89" s="114">
        <v>90</v>
      </c>
      <c r="B89" s="115" t="s">
        <v>114</v>
      </c>
      <c r="C89" s="115" t="s">
        <v>30</v>
      </c>
      <c r="D89" s="114" t="s">
        <v>168</v>
      </c>
      <c r="E89" s="114"/>
      <c r="F89" s="116">
        <v>2.02</v>
      </c>
      <c r="G89" s="117">
        <f t="shared" si="3"/>
        <v>0</v>
      </c>
      <c r="H89" s="83"/>
      <c r="I89" s="124">
        <f>'CY 2011'!M84</f>
        <v>0</v>
      </c>
      <c r="J89" s="124">
        <f t="shared" si="4"/>
        <v>0</v>
      </c>
      <c r="K89" s="124"/>
      <c r="L89" s="124">
        <f t="shared" si="5"/>
        <v>0</v>
      </c>
      <c r="M89" s="130"/>
      <c r="N89" s="115"/>
    </row>
    <row r="90" spans="1:14" ht="18" customHeight="1" x14ac:dyDescent="0.25">
      <c r="A90" s="61">
        <v>91</v>
      </c>
      <c r="B90" s="65" t="s">
        <v>260</v>
      </c>
      <c r="C90" s="65" t="s">
        <v>117</v>
      </c>
      <c r="D90" s="64" t="s">
        <v>168</v>
      </c>
      <c r="E90" s="61">
        <v>110</v>
      </c>
      <c r="F90" s="101">
        <v>2.02</v>
      </c>
      <c r="G90" s="99">
        <f t="shared" si="3"/>
        <v>222.2</v>
      </c>
      <c r="H90" s="83"/>
      <c r="I90" s="77">
        <f>'CY 2011'!M85</f>
        <v>0</v>
      </c>
      <c r="J90" s="77">
        <f t="shared" si="4"/>
        <v>222.2</v>
      </c>
      <c r="K90" s="77"/>
      <c r="L90" s="63">
        <f t="shared" si="5"/>
        <v>222.2</v>
      </c>
      <c r="M90" s="129">
        <f>L90</f>
        <v>222.2</v>
      </c>
      <c r="N90" s="62"/>
    </row>
    <row r="91" spans="1:14" ht="18" customHeight="1" x14ac:dyDescent="0.25">
      <c r="A91" s="114">
        <v>92</v>
      </c>
      <c r="B91" s="65" t="s">
        <v>270</v>
      </c>
      <c r="C91" s="115" t="s">
        <v>11</v>
      </c>
      <c r="D91" s="114" t="s">
        <v>168</v>
      </c>
      <c r="E91" s="114">
        <v>160</v>
      </c>
      <c r="F91" s="116">
        <v>2.02</v>
      </c>
      <c r="G91" s="117">
        <f t="shared" si="3"/>
        <v>323.2</v>
      </c>
      <c r="H91" s="83"/>
      <c r="I91" s="124"/>
      <c r="J91" s="124">
        <f t="shared" si="4"/>
        <v>323.2</v>
      </c>
      <c r="K91" s="124"/>
      <c r="L91" s="124">
        <f t="shared" si="5"/>
        <v>323.2</v>
      </c>
      <c r="M91" s="130">
        <f>L91</f>
        <v>323.2</v>
      </c>
      <c r="N91" s="115"/>
    </row>
    <row r="92" spans="1:14" s="14" customFormat="1" ht="27.75" customHeight="1" x14ac:dyDescent="0.25">
      <c r="A92" s="64">
        <v>93</v>
      </c>
      <c r="B92" s="65" t="s">
        <v>116</v>
      </c>
      <c r="C92" s="65" t="s">
        <v>117</v>
      </c>
      <c r="D92" s="64" t="s">
        <v>168</v>
      </c>
      <c r="E92" s="64">
        <v>670</v>
      </c>
      <c r="F92" s="100">
        <v>2.02</v>
      </c>
      <c r="G92" s="99">
        <f t="shared" si="3"/>
        <v>1353.4</v>
      </c>
      <c r="H92" s="83"/>
      <c r="I92" s="77">
        <f>'CY 2011'!M86</f>
        <v>695.75</v>
      </c>
      <c r="J92" s="77">
        <f t="shared" si="4"/>
        <v>2049.15</v>
      </c>
      <c r="K92" s="77">
        <f>520+1242.48</f>
        <v>1762.48</v>
      </c>
      <c r="L92" s="77">
        <f t="shared" si="5"/>
        <v>286.67000000000007</v>
      </c>
      <c r="M92" s="135">
        <f>L92</f>
        <v>286.67000000000007</v>
      </c>
      <c r="N92" s="105" t="s">
        <v>305</v>
      </c>
    </row>
    <row r="93" spans="1:14" ht="18" customHeight="1" x14ac:dyDescent="0.25">
      <c r="A93" s="114">
        <v>94</v>
      </c>
      <c r="B93" s="115" t="s">
        <v>118</v>
      </c>
      <c r="C93" s="115" t="s">
        <v>43</v>
      </c>
      <c r="D93" s="114"/>
      <c r="E93" s="114"/>
      <c r="F93" s="116">
        <v>2.02</v>
      </c>
      <c r="G93" s="117">
        <f t="shared" si="3"/>
        <v>0</v>
      </c>
      <c r="H93" s="83"/>
      <c r="I93" s="124">
        <f>'CY 2011'!M87</f>
        <v>0</v>
      </c>
      <c r="J93" s="124">
        <f>I93+G93</f>
        <v>0</v>
      </c>
      <c r="K93" s="124"/>
      <c r="L93" s="124">
        <f t="shared" si="5"/>
        <v>0</v>
      </c>
      <c r="M93" s="130"/>
      <c r="N93" s="115"/>
    </row>
    <row r="94" spans="1:14" ht="18" customHeight="1" x14ac:dyDescent="0.25">
      <c r="A94" s="61">
        <v>95</v>
      </c>
      <c r="B94" s="65" t="s">
        <v>223</v>
      </c>
      <c r="C94" s="65" t="s">
        <v>224</v>
      </c>
      <c r="D94" s="64" t="s">
        <v>168</v>
      </c>
      <c r="E94" s="61">
        <v>90</v>
      </c>
      <c r="F94" s="101">
        <v>2.02</v>
      </c>
      <c r="G94" s="99">
        <f t="shared" si="3"/>
        <v>181.8</v>
      </c>
      <c r="H94" s="83"/>
      <c r="I94" s="77">
        <f>'CY 2011'!M88</f>
        <v>36.299999999999997</v>
      </c>
      <c r="J94" s="77">
        <f t="shared" si="4"/>
        <v>218.10000000000002</v>
      </c>
      <c r="K94" s="77"/>
      <c r="L94" s="63">
        <f t="shared" si="5"/>
        <v>218.10000000000002</v>
      </c>
      <c r="M94" s="129">
        <f>L94</f>
        <v>218.10000000000002</v>
      </c>
      <c r="N94" s="62"/>
    </row>
    <row r="95" spans="1:14" ht="18" customHeight="1" x14ac:dyDescent="0.25">
      <c r="A95" s="114">
        <v>96</v>
      </c>
      <c r="B95" s="115" t="s">
        <v>119</v>
      </c>
      <c r="C95" s="115" t="s">
        <v>25</v>
      </c>
      <c r="D95" s="114"/>
      <c r="E95" s="114"/>
      <c r="F95" s="116">
        <v>2.02</v>
      </c>
      <c r="G95" s="117">
        <f t="shared" si="3"/>
        <v>0</v>
      </c>
      <c r="H95" s="83"/>
      <c r="I95" s="124">
        <f>'CY 2011'!M89</f>
        <v>0</v>
      </c>
      <c r="J95" s="124">
        <f t="shared" si="4"/>
        <v>0</v>
      </c>
      <c r="K95" s="124"/>
      <c r="L95" s="124">
        <f t="shared" si="5"/>
        <v>0</v>
      </c>
      <c r="M95" s="130"/>
      <c r="N95" s="115"/>
    </row>
    <row r="96" spans="1:14" ht="18" customHeight="1" x14ac:dyDescent="0.25">
      <c r="A96" s="61">
        <v>97</v>
      </c>
      <c r="B96" s="65" t="s">
        <v>120</v>
      </c>
      <c r="C96" s="65" t="s">
        <v>13</v>
      </c>
      <c r="D96" s="64"/>
      <c r="E96" s="61"/>
      <c r="F96" s="101">
        <v>2.02</v>
      </c>
      <c r="G96" s="99">
        <f t="shared" si="3"/>
        <v>0</v>
      </c>
      <c r="H96" s="83"/>
      <c r="I96" s="77">
        <f>'CY 2011'!M90</f>
        <v>0</v>
      </c>
      <c r="J96" s="77">
        <f t="shared" si="4"/>
        <v>0</v>
      </c>
      <c r="K96" s="77"/>
      <c r="L96" s="63">
        <f t="shared" si="5"/>
        <v>0</v>
      </c>
      <c r="M96" s="129"/>
      <c r="N96" s="62"/>
    </row>
    <row r="97" spans="1:14" ht="18" customHeight="1" x14ac:dyDescent="0.25">
      <c r="A97" s="114">
        <v>98</v>
      </c>
      <c r="B97" s="115" t="s">
        <v>121</v>
      </c>
      <c r="C97" s="115" t="s">
        <v>122</v>
      </c>
      <c r="D97" s="114"/>
      <c r="E97" s="114"/>
      <c r="F97" s="116">
        <v>2.02</v>
      </c>
      <c r="G97" s="117">
        <f t="shared" si="3"/>
        <v>0</v>
      </c>
      <c r="H97" s="83"/>
      <c r="I97" s="124">
        <f>'CY 2011'!M91</f>
        <v>0</v>
      </c>
      <c r="J97" s="124">
        <f t="shared" si="4"/>
        <v>0</v>
      </c>
      <c r="K97" s="124"/>
      <c r="L97" s="124">
        <f t="shared" si="5"/>
        <v>0</v>
      </c>
      <c r="M97" s="130"/>
      <c r="N97" s="115"/>
    </row>
    <row r="98" spans="1:14" ht="18" customHeight="1" x14ac:dyDescent="0.25">
      <c r="A98" s="61">
        <v>99</v>
      </c>
      <c r="B98" s="65" t="s">
        <v>123</v>
      </c>
      <c r="C98" s="65" t="s">
        <v>124</v>
      </c>
      <c r="D98" s="64"/>
      <c r="E98" s="61"/>
      <c r="F98" s="101">
        <v>2.02</v>
      </c>
      <c r="G98" s="99">
        <f t="shared" si="3"/>
        <v>0</v>
      </c>
      <c r="H98" s="83"/>
      <c r="I98" s="77">
        <f>'CY 2011'!M92</f>
        <v>0</v>
      </c>
      <c r="J98" s="77">
        <f t="shared" si="4"/>
        <v>0</v>
      </c>
      <c r="K98" s="77"/>
      <c r="L98" s="63">
        <f t="shared" si="5"/>
        <v>0</v>
      </c>
      <c r="M98" s="129"/>
      <c r="N98" s="62"/>
    </row>
    <row r="99" spans="1:14" ht="18" customHeight="1" x14ac:dyDescent="0.25">
      <c r="A99" s="114">
        <v>100</v>
      </c>
      <c r="B99" s="115" t="s">
        <v>174</v>
      </c>
      <c r="C99" s="115" t="s">
        <v>28</v>
      </c>
      <c r="D99" s="114"/>
      <c r="E99" s="114"/>
      <c r="F99" s="116">
        <v>2.02</v>
      </c>
      <c r="G99" s="117">
        <f t="shared" si="3"/>
        <v>0</v>
      </c>
      <c r="H99" s="83"/>
      <c r="I99" s="124">
        <f>'CY 2011'!M93</f>
        <v>0</v>
      </c>
      <c r="J99" s="124">
        <f t="shared" si="4"/>
        <v>0</v>
      </c>
      <c r="K99" s="124"/>
      <c r="L99" s="124">
        <f t="shared" si="5"/>
        <v>0</v>
      </c>
      <c r="M99" s="130"/>
      <c r="N99" s="115"/>
    </row>
    <row r="100" spans="1:14" ht="18" customHeight="1" x14ac:dyDescent="0.25">
      <c r="A100" s="61">
        <v>101</v>
      </c>
      <c r="B100" s="65" t="s">
        <v>125</v>
      </c>
      <c r="C100" s="65" t="s">
        <v>93</v>
      </c>
      <c r="D100" s="64"/>
      <c r="E100" s="61"/>
      <c r="F100" s="101">
        <v>2.02</v>
      </c>
      <c r="G100" s="99">
        <f t="shared" si="3"/>
        <v>0</v>
      </c>
      <c r="H100" s="83"/>
      <c r="I100" s="77">
        <f>'CY 2011'!M94</f>
        <v>0</v>
      </c>
      <c r="J100" s="77">
        <f t="shared" si="4"/>
        <v>0</v>
      </c>
      <c r="K100" s="77"/>
      <c r="L100" s="63">
        <f t="shared" si="5"/>
        <v>0</v>
      </c>
      <c r="M100" s="129"/>
      <c r="N100" s="62"/>
    </row>
    <row r="101" spans="1:14" ht="39" customHeight="1" x14ac:dyDescent="0.25">
      <c r="A101" s="114">
        <v>102</v>
      </c>
      <c r="B101" s="115" t="s">
        <v>126</v>
      </c>
      <c r="C101" s="115" t="s">
        <v>272</v>
      </c>
      <c r="D101" s="114" t="s">
        <v>168</v>
      </c>
      <c r="E101" s="114">
        <v>301</v>
      </c>
      <c r="F101" s="116">
        <v>2.02</v>
      </c>
      <c r="G101" s="117">
        <f t="shared" si="3"/>
        <v>608.02</v>
      </c>
      <c r="H101" s="83"/>
      <c r="I101" s="124">
        <f>'CY 2011'!M95</f>
        <v>787.2</v>
      </c>
      <c r="J101" s="124">
        <f t="shared" si="4"/>
        <v>1395.22</v>
      </c>
      <c r="K101" s="124">
        <f>554+237.36+132.21</f>
        <v>923.57</v>
      </c>
      <c r="L101" s="124">
        <f t="shared" si="5"/>
        <v>471.65</v>
      </c>
      <c r="M101" s="130">
        <f>L101</f>
        <v>471.65</v>
      </c>
      <c r="N101" s="125" t="s">
        <v>313</v>
      </c>
    </row>
    <row r="102" spans="1:14" ht="18" customHeight="1" x14ac:dyDescent="0.25">
      <c r="A102" s="61">
        <v>103</v>
      </c>
      <c r="B102" s="65" t="s">
        <v>127</v>
      </c>
      <c r="C102" s="65" t="s">
        <v>13</v>
      </c>
      <c r="D102" s="64"/>
      <c r="E102" s="61"/>
      <c r="F102" s="101">
        <v>2.02</v>
      </c>
      <c r="G102" s="99">
        <f t="shared" si="3"/>
        <v>0</v>
      </c>
      <c r="H102" s="83"/>
      <c r="I102" s="77">
        <f>'CY 2011'!M96</f>
        <v>0</v>
      </c>
      <c r="J102" s="77">
        <f t="shared" si="4"/>
        <v>0</v>
      </c>
      <c r="K102" s="77"/>
      <c r="L102" s="63">
        <f t="shared" si="5"/>
        <v>0</v>
      </c>
      <c r="M102" s="129"/>
      <c r="N102" s="62"/>
    </row>
    <row r="103" spans="1:14" ht="18" customHeight="1" x14ac:dyDescent="0.25">
      <c r="A103" s="114">
        <v>104</v>
      </c>
      <c r="B103" s="115" t="s">
        <v>188</v>
      </c>
      <c r="C103" s="115" t="s">
        <v>11</v>
      </c>
      <c r="D103" s="114"/>
      <c r="E103" s="114"/>
      <c r="F103" s="116">
        <v>2.02</v>
      </c>
      <c r="G103" s="117">
        <f t="shared" si="3"/>
        <v>0</v>
      </c>
      <c r="H103" s="83"/>
      <c r="I103" s="124">
        <f>'CY 2011'!M97</f>
        <v>0</v>
      </c>
      <c r="J103" s="124">
        <f t="shared" si="4"/>
        <v>0</v>
      </c>
      <c r="K103" s="124"/>
      <c r="L103" s="124">
        <f t="shared" si="5"/>
        <v>0</v>
      </c>
      <c r="M103" s="130"/>
      <c r="N103" s="115"/>
    </row>
    <row r="104" spans="1:14" ht="18" customHeight="1" x14ac:dyDescent="0.25">
      <c r="A104" s="61">
        <v>105</v>
      </c>
      <c r="B104" s="65" t="s">
        <v>225</v>
      </c>
      <c r="C104" s="65" t="s">
        <v>30</v>
      </c>
      <c r="D104" s="64" t="s">
        <v>168</v>
      </c>
      <c r="E104" s="64"/>
      <c r="F104" s="101">
        <v>2.02</v>
      </c>
      <c r="G104" s="99">
        <f t="shared" si="3"/>
        <v>0</v>
      </c>
      <c r="H104" s="83"/>
      <c r="I104" s="77">
        <f>'CY 2011'!M98</f>
        <v>36.299999999999997</v>
      </c>
      <c r="J104" s="77">
        <f t="shared" si="4"/>
        <v>36.299999999999997</v>
      </c>
      <c r="K104" s="77"/>
      <c r="L104" s="63">
        <f t="shared" si="5"/>
        <v>36.299999999999997</v>
      </c>
      <c r="M104" s="129">
        <f>L104</f>
        <v>36.299999999999997</v>
      </c>
      <c r="N104" s="62"/>
    </row>
    <row r="105" spans="1:14" ht="35.4" customHeight="1" x14ac:dyDescent="0.25">
      <c r="A105" s="114">
        <v>106</v>
      </c>
      <c r="B105" s="115" t="s">
        <v>128</v>
      </c>
      <c r="C105" s="115" t="s">
        <v>14</v>
      </c>
      <c r="D105" s="114" t="s">
        <v>168</v>
      </c>
      <c r="E105" s="114">
        <v>230</v>
      </c>
      <c r="F105" s="116">
        <v>2.02</v>
      </c>
      <c r="G105" s="117">
        <f t="shared" si="3"/>
        <v>464.6</v>
      </c>
      <c r="H105" s="83"/>
      <c r="I105" s="124">
        <f>'CY 2011'!M99</f>
        <v>457.55</v>
      </c>
      <c r="J105" s="124">
        <f t="shared" si="4"/>
        <v>922.15000000000009</v>
      </c>
      <c r="K105" s="124">
        <f>554+199.6+154.64</f>
        <v>908.24</v>
      </c>
      <c r="L105" s="124">
        <f t="shared" si="5"/>
        <v>13.910000000000082</v>
      </c>
      <c r="M105" s="130">
        <f>L105</f>
        <v>13.910000000000082</v>
      </c>
      <c r="N105" s="125" t="s">
        <v>299</v>
      </c>
    </row>
    <row r="106" spans="1:14" ht="18" customHeight="1" x14ac:dyDescent="0.25">
      <c r="A106" s="61">
        <v>107</v>
      </c>
      <c r="B106" s="65" t="s">
        <v>129</v>
      </c>
      <c r="C106" s="65" t="s">
        <v>130</v>
      </c>
      <c r="D106" s="64"/>
      <c r="E106" s="61"/>
      <c r="F106" s="101">
        <v>2.02</v>
      </c>
      <c r="G106" s="99">
        <f t="shared" si="3"/>
        <v>0</v>
      </c>
      <c r="H106" s="83"/>
      <c r="I106" s="77">
        <f>'CY 2011'!M100</f>
        <v>0</v>
      </c>
      <c r="J106" s="77">
        <f t="shared" si="4"/>
        <v>0</v>
      </c>
      <c r="K106" s="77"/>
      <c r="L106" s="63">
        <f t="shared" si="5"/>
        <v>0</v>
      </c>
      <c r="M106" s="129"/>
      <c r="N106" s="62"/>
    </row>
    <row r="107" spans="1:14" ht="18" customHeight="1" x14ac:dyDescent="0.25">
      <c r="A107" s="114">
        <v>108</v>
      </c>
      <c r="B107" s="65" t="s">
        <v>131</v>
      </c>
      <c r="C107" s="115" t="s">
        <v>13</v>
      </c>
      <c r="D107" s="114" t="s">
        <v>168</v>
      </c>
      <c r="E107" s="114">
        <v>70</v>
      </c>
      <c r="F107" s="116">
        <v>2.02</v>
      </c>
      <c r="G107" s="117">
        <f t="shared" si="3"/>
        <v>141.4</v>
      </c>
      <c r="H107" s="83"/>
      <c r="I107" s="124">
        <f>'CY 2011'!M101</f>
        <v>78.650000000000006</v>
      </c>
      <c r="J107" s="124">
        <f t="shared" si="4"/>
        <v>220.05</v>
      </c>
      <c r="K107" s="124"/>
      <c r="L107" s="124">
        <f t="shared" si="5"/>
        <v>220.05</v>
      </c>
      <c r="M107" s="130">
        <f>L107</f>
        <v>220.05</v>
      </c>
      <c r="N107" s="115"/>
    </row>
    <row r="108" spans="1:14" ht="41.4" customHeight="1" x14ac:dyDescent="0.25">
      <c r="A108" s="61">
        <v>109</v>
      </c>
      <c r="B108" s="65" t="s">
        <v>300</v>
      </c>
      <c r="C108" s="65" t="s">
        <v>14</v>
      </c>
      <c r="D108" s="64" t="s">
        <v>168</v>
      </c>
      <c r="E108" s="61">
        <v>320</v>
      </c>
      <c r="F108" s="101">
        <v>2.02</v>
      </c>
      <c r="G108" s="99">
        <f t="shared" si="3"/>
        <v>646.4</v>
      </c>
      <c r="H108" s="83"/>
      <c r="I108" s="77">
        <f>'CY 2011'!M102</f>
        <v>581.04999999999995</v>
      </c>
      <c r="J108" s="77">
        <f t="shared" si="4"/>
        <v>1227.4499999999998</v>
      </c>
      <c r="K108" s="77">
        <f>554+516.4+143.13</f>
        <v>1213.5300000000002</v>
      </c>
      <c r="L108" s="63">
        <f t="shared" si="5"/>
        <v>13.919999999999618</v>
      </c>
      <c r="M108" s="129">
        <f>L108</f>
        <v>13.919999999999618</v>
      </c>
      <c r="N108" s="104" t="s">
        <v>309</v>
      </c>
    </row>
    <row r="109" spans="1:14" ht="18" customHeight="1" x14ac:dyDescent="0.25">
      <c r="A109" s="114">
        <v>110</v>
      </c>
      <c r="B109" s="115" t="s">
        <v>133</v>
      </c>
      <c r="C109" s="115" t="s">
        <v>134</v>
      </c>
      <c r="D109" s="114"/>
      <c r="E109" s="114"/>
      <c r="F109" s="116">
        <v>2.02</v>
      </c>
      <c r="G109" s="117">
        <f t="shared" si="3"/>
        <v>0</v>
      </c>
      <c r="H109" s="83"/>
      <c r="I109" s="124">
        <f>'CY 2011'!M103</f>
        <v>0</v>
      </c>
      <c r="J109" s="124">
        <f t="shared" si="4"/>
        <v>0</v>
      </c>
      <c r="K109" s="124"/>
      <c r="L109" s="124">
        <f t="shared" si="5"/>
        <v>0</v>
      </c>
      <c r="M109" s="130"/>
      <c r="N109" s="115"/>
    </row>
    <row r="110" spans="1:14" ht="18" customHeight="1" x14ac:dyDescent="0.25">
      <c r="A110" s="61">
        <v>111</v>
      </c>
      <c r="B110" s="65" t="s">
        <v>135</v>
      </c>
      <c r="C110" s="65" t="s">
        <v>11</v>
      </c>
      <c r="D110" s="64"/>
      <c r="E110" s="61"/>
      <c r="F110" s="101">
        <v>2.02</v>
      </c>
      <c r="G110" s="99">
        <f t="shared" si="3"/>
        <v>0</v>
      </c>
      <c r="H110" s="83"/>
      <c r="I110" s="77">
        <f>'CY 2011'!M104</f>
        <v>0</v>
      </c>
      <c r="J110" s="77">
        <f t="shared" si="4"/>
        <v>0</v>
      </c>
      <c r="K110" s="77"/>
      <c r="L110" s="63">
        <f t="shared" si="5"/>
        <v>0</v>
      </c>
      <c r="M110" s="129"/>
      <c r="N110" s="62"/>
    </row>
    <row r="111" spans="1:14" ht="18" customHeight="1" x14ac:dyDescent="0.25">
      <c r="A111" s="114">
        <v>112</v>
      </c>
      <c r="B111" s="115" t="s">
        <v>136</v>
      </c>
      <c r="C111" s="115" t="s">
        <v>100</v>
      </c>
      <c r="D111" s="114" t="s">
        <v>168</v>
      </c>
      <c r="E111" s="114">
        <v>240</v>
      </c>
      <c r="F111" s="116">
        <v>2.02</v>
      </c>
      <c r="G111" s="117">
        <f t="shared" si="3"/>
        <v>484.8</v>
      </c>
      <c r="H111" s="83"/>
      <c r="I111" s="124">
        <f>'CY 2011'!M105</f>
        <v>102.35</v>
      </c>
      <c r="J111" s="124">
        <f t="shared" si="4"/>
        <v>587.15</v>
      </c>
      <c r="K111" s="124"/>
      <c r="L111" s="124">
        <f t="shared" si="5"/>
        <v>587.15</v>
      </c>
      <c r="M111" s="130">
        <f>L111</f>
        <v>587.15</v>
      </c>
      <c r="N111" s="115"/>
    </row>
    <row r="112" spans="1:14" ht="18" customHeight="1" x14ac:dyDescent="0.25">
      <c r="A112" s="61">
        <v>113</v>
      </c>
      <c r="B112" s="65" t="s">
        <v>137</v>
      </c>
      <c r="C112" s="65" t="s">
        <v>43</v>
      </c>
      <c r="D112" s="64" t="s">
        <v>168</v>
      </c>
      <c r="E112" s="61">
        <v>140</v>
      </c>
      <c r="F112" s="101">
        <v>2.02</v>
      </c>
      <c r="G112" s="99">
        <f t="shared" si="3"/>
        <v>282.8</v>
      </c>
      <c r="H112" s="83"/>
      <c r="I112" s="77">
        <f>'CY 2011'!M106</f>
        <v>151.80000000000001</v>
      </c>
      <c r="J112" s="77">
        <f t="shared" si="4"/>
        <v>434.6</v>
      </c>
      <c r="K112" s="77">
        <v>188.38</v>
      </c>
      <c r="L112" s="63">
        <f t="shared" si="5"/>
        <v>246.22000000000003</v>
      </c>
      <c r="M112" s="129">
        <f>L112</f>
        <v>246.22000000000003</v>
      </c>
      <c r="N112" s="62" t="s">
        <v>306</v>
      </c>
    </row>
    <row r="113" spans="1:14" ht="18" customHeight="1" x14ac:dyDescent="0.25">
      <c r="A113" s="114">
        <v>114</v>
      </c>
      <c r="B113" s="115" t="s">
        <v>138</v>
      </c>
      <c r="C113" s="115" t="s">
        <v>139</v>
      </c>
      <c r="D113" s="114"/>
      <c r="E113" s="114"/>
      <c r="F113" s="116">
        <v>2.02</v>
      </c>
      <c r="G113" s="117">
        <f t="shared" si="3"/>
        <v>0</v>
      </c>
      <c r="H113" s="83"/>
      <c r="I113" s="124">
        <f>'CY 2011'!M107</f>
        <v>0</v>
      </c>
      <c r="J113" s="124">
        <f t="shared" si="4"/>
        <v>0</v>
      </c>
      <c r="K113" s="124"/>
      <c r="L113" s="124">
        <f t="shared" si="5"/>
        <v>0</v>
      </c>
      <c r="M113" s="130"/>
      <c r="N113" s="115"/>
    </row>
    <row r="114" spans="1:14" ht="18" customHeight="1" x14ac:dyDescent="0.25">
      <c r="A114" s="61">
        <v>115</v>
      </c>
      <c r="B114" s="65" t="s">
        <v>140</v>
      </c>
      <c r="C114" s="65" t="s">
        <v>11</v>
      </c>
      <c r="D114" s="64" t="s">
        <v>168</v>
      </c>
      <c r="E114" s="61">
        <v>245</v>
      </c>
      <c r="F114" s="101">
        <v>2.02</v>
      </c>
      <c r="G114" s="99">
        <f t="shared" si="3"/>
        <v>494.9</v>
      </c>
      <c r="H114" s="83"/>
      <c r="I114" s="77">
        <f>'CY 2011'!M108</f>
        <v>102.85</v>
      </c>
      <c r="J114" s="77">
        <f t="shared" si="4"/>
        <v>597.75</v>
      </c>
      <c r="K114" s="77"/>
      <c r="L114" s="63">
        <f t="shared" si="5"/>
        <v>597.75</v>
      </c>
      <c r="M114" s="129">
        <f>L114</f>
        <v>597.75</v>
      </c>
      <c r="N114" s="62"/>
    </row>
    <row r="115" spans="1:14" ht="52.65" customHeight="1" x14ac:dyDescent="0.25">
      <c r="A115" s="114">
        <v>116</v>
      </c>
      <c r="B115" s="65" t="s">
        <v>141</v>
      </c>
      <c r="C115" s="115" t="s">
        <v>50</v>
      </c>
      <c r="D115" s="114" t="s">
        <v>168</v>
      </c>
      <c r="E115" s="114">
        <v>855</v>
      </c>
      <c r="F115" s="116">
        <v>2.02</v>
      </c>
      <c r="G115" s="117">
        <f t="shared" si="3"/>
        <v>1727.1</v>
      </c>
      <c r="H115" s="83"/>
      <c r="I115" s="124">
        <f>'CY 2011'!M109</f>
        <v>0</v>
      </c>
      <c r="J115" s="124">
        <f t="shared" si="4"/>
        <v>1727.1</v>
      </c>
      <c r="K115" s="124">
        <f>477.59+200+13+193.91</f>
        <v>884.49999999999989</v>
      </c>
      <c r="L115" s="124">
        <f t="shared" si="5"/>
        <v>842.6</v>
      </c>
      <c r="M115" s="130">
        <f>L115</f>
        <v>842.6</v>
      </c>
      <c r="N115" s="125" t="s">
        <v>292</v>
      </c>
    </row>
    <row r="116" spans="1:14" ht="18" customHeight="1" x14ac:dyDescent="0.25">
      <c r="A116" s="61">
        <v>117</v>
      </c>
      <c r="B116" s="65" t="s">
        <v>142</v>
      </c>
      <c r="C116" s="65" t="s">
        <v>14</v>
      </c>
      <c r="D116" s="64" t="s">
        <v>168</v>
      </c>
      <c r="E116" s="61">
        <v>215</v>
      </c>
      <c r="F116" s="101">
        <v>2.02</v>
      </c>
      <c r="G116" s="99">
        <f t="shared" si="3"/>
        <v>434.3</v>
      </c>
      <c r="H116" s="83"/>
      <c r="I116" s="77">
        <f>'CY 2011'!M110</f>
        <v>151.25</v>
      </c>
      <c r="J116" s="77">
        <f t="shared" si="4"/>
        <v>585.54999999999995</v>
      </c>
      <c r="K116" s="77"/>
      <c r="L116" s="63">
        <f t="shared" si="5"/>
        <v>585.54999999999995</v>
      </c>
      <c r="M116" s="129">
        <f>L116</f>
        <v>585.54999999999995</v>
      </c>
      <c r="N116" s="62"/>
    </row>
    <row r="117" spans="1:14" ht="18" customHeight="1" x14ac:dyDescent="0.25">
      <c r="A117" s="114">
        <v>118</v>
      </c>
      <c r="B117" s="115" t="s">
        <v>6</v>
      </c>
      <c r="C117" s="115" t="s">
        <v>124</v>
      </c>
      <c r="D117" s="114"/>
      <c r="E117" s="114"/>
      <c r="F117" s="116">
        <v>2.02</v>
      </c>
      <c r="G117" s="117">
        <f t="shared" si="3"/>
        <v>0</v>
      </c>
      <c r="H117" s="83"/>
      <c r="I117" s="124">
        <f>'CY 2011'!M111</f>
        <v>0</v>
      </c>
      <c r="J117" s="124">
        <f t="shared" si="4"/>
        <v>0</v>
      </c>
      <c r="K117" s="124"/>
      <c r="L117" s="124">
        <f t="shared" si="5"/>
        <v>0</v>
      </c>
      <c r="M117" s="130"/>
      <c r="N117" s="115"/>
    </row>
    <row r="118" spans="1:14" ht="18" customHeight="1" x14ac:dyDescent="0.25">
      <c r="A118" s="61">
        <v>119</v>
      </c>
      <c r="B118" s="65" t="s">
        <v>143</v>
      </c>
      <c r="C118" s="65" t="s">
        <v>144</v>
      </c>
      <c r="D118" s="64"/>
      <c r="E118" s="61"/>
      <c r="F118" s="101">
        <v>2.02</v>
      </c>
      <c r="G118" s="99">
        <f t="shared" si="3"/>
        <v>0</v>
      </c>
      <c r="H118" s="83"/>
      <c r="I118" s="77">
        <f>'CY 2011'!M112</f>
        <v>0</v>
      </c>
      <c r="J118" s="77">
        <f t="shared" si="4"/>
        <v>0</v>
      </c>
      <c r="K118" s="77"/>
      <c r="L118" s="63">
        <f t="shared" si="5"/>
        <v>0</v>
      </c>
      <c r="M118" s="129"/>
      <c r="N118" s="62"/>
    </row>
    <row r="119" spans="1:14" ht="54.75" customHeight="1" x14ac:dyDescent="0.25">
      <c r="A119" s="114">
        <v>120</v>
      </c>
      <c r="B119" s="65" t="s">
        <v>145</v>
      </c>
      <c r="C119" s="115" t="s">
        <v>32</v>
      </c>
      <c r="D119" s="114" t="s">
        <v>168</v>
      </c>
      <c r="E119" s="114">
        <v>495</v>
      </c>
      <c r="F119" s="116">
        <v>2.02</v>
      </c>
      <c r="G119" s="117">
        <f t="shared" si="3"/>
        <v>999.9</v>
      </c>
      <c r="H119" s="83"/>
      <c r="I119" s="124">
        <f>'CY 2011'!M113</f>
        <v>363</v>
      </c>
      <c r="J119" s="124">
        <f t="shared" si="4"/>
        <v>1362.9</v>
      </c>
      <c r="K119" s="124">
        <f>874+82.47-320</f>
        <v>636.47</v>
      </c>
      <c r="L119" s="124">
        <f t="shared" si="5"/>
        <v>726.43000000000006</v>
      </c>
      <c r="M119" s="130">
        <f>L119</f>
        <v>726.43000000000006</v>
      </c>
      <c r="N119" s="125" t="s">
        <v>318</v>
      </c>
    </row>
    <row r="120" spans="1:14" ht="18" customHeight="1" x14ac:dyDescent="0.25">
      <c r="A120" s="61">
        <v>121</v>
      </c>
      <c r="B120" s="65" t="s">
        <v>146</v>
      </c>
      <c r="C120" s="65" t="s">
        <v>139</v>
      </c>
      <c r="D120" s="64" t="s">
        <v>168</v>
      </c>
      <c r="E120" s="61">
        <v>215</v>
      </c>
      <c r="F120" s="101">
        <v>2.02</v>
      </c>
      <c r="G120" s="99">
        <f t="shared" si="3"/>
        <v>434.3</v>
      </c>
      <c r="H120" s="83"/>
      <c r="I120" s="77">
        <f>'CY 2011'!M114</f>
        <v>0</v>
      </c>
      <c r="J120" s="77">
        <f t="shared" si="4"/>
        <v>434.3</v>
      </c>
      <c r="K120" s="77"/>
      <c r="L120" s="63">
        <f t="shared" si="5"/>
        <v>434.3</v>
      </c>
      <c r="M120" s="129">
        <f>L120</f>
        <v>434.3</v>
      </c>
      <c r="N120" s="62"/>
    </row>
    <row r="121" spans="1:14" ht="18" customHeight="1" x14ac:dyDescent="0.25">
      <c r="A121" s="114">
        <v>122</v>
      </c>
      <c r="B121" s="115" t="s">
        <v>147</v>
      </c>
      <c r="C121" s="115" t="s">
        <v>11</v>
      </c>
      <c r="D121" s="114"/>
      <c r="E121" s="114"/>
      <c r="F121" s="116">
        <v>2.02</v>
      </c>
      <c r="G121" s="117">
        <f t="shared" si="3"/>
        <v>0</v>
      </c>
      <c r="H121" s="83"/>
      <c r="I121" s="124">
        <f>'CY 2011'!M115</f>
        <v>0</v>
      </c>
      <c r="J121" s="124">
        <f t="shared" si="4"/>
        <v>0</v>
      </c>
      <c r="K121" s="124"/>
      <c r="L121" s="124">
        <f t="shared" si="5"/>
        <v>0</v>
      </c>
      <c r="M121" s="130"/>
      <c r="N121" s="115"/>
    </row>
    <row r="122" spans="1:14" ht="18" customHeight="1" x14ac:dyDescent="0.25">
      <c r="A122" s="61">
        <v>123</v>
      </c>
      <c r="B122" s="65" t="s">
        <v>148</v>
      </c>
      <c r="C122" s="65" t="s">
        <v>11</v>
      </c>
      <c r="D122" s="64" t="s">
        <v>168</v>
      </c>
      <c r="E122" s="61">
        <v>116</v>
      </c>
      <c r="F122" s="101">
        <v>2.02</v>
      </c>
      <c r="G122" s="99">
        <f t="shared" si="3"/>
        <v>234.32</v>
      </c>
      <c r="H122" s="83"/>
      <c r="I122" s="77">
        <f>'CY 2011'!M116</f>
        <v>0</v>
      </c>
      <c r="J122" s="77">
        <f t="shared" si="4"/>
        <v>234.32</v>
      </c>
      <c r="K122" s="77"/>
      <c r="L122" s="63">
        <f t="shared" si="5"/>
        <v>234.32</v>
      </c>
      <c r="M122" s="129">
        <f>L122</f>
        <v>234.32</v>
      </c>
      <c r="N122" s="62"/>
    </row>
    <row r="123" spans="1:14" ht="58.65" customHeight="1" x14ac:dyDescent="0.25">
      <c r="A123" s="114">
        <v>124</v>
      </c>
      <c r="B123" s="115" t="s">
        <v>175</v>
      </c>
      <c r="C123" s="115" t="s">
        <v>50</v>
      </c>
      <c r="D123" s="114" t="s">
        <v>168</v>
      </c>
      <c r="E123" s="114">
        <v>744</v>
      </c>
      <c r="F123" s="116">
        <v>2.02</v>
      </c>
      <c r="G123" s="117">
        <f t="shared" si="3"/>
        <v>1502.88</v>
      </c>
      <c r="H123" s="83"/>
      <c r="I123" s="124">
        <f>'CY 2011'!M117</f>
        <v>1304.77</v>
      </c>
      <c r="J123" s="124">
        <f t="shared" si="4"/>
        <v>2807.65</v>
      </c>
      <c r="K123" s="124">
        <f>300+300+554+895+207.65</f>
        <v>2256.65</v>
      </c>
      <c r="L123" s="124">
        <f t="shared" si="5"/>
        <v>551</v>
      </c>
      <c r="M123" s="130">
        <f>L123</f>
        <v>551</v>
      </c>
      <c r="N123" s="125" t="s">
        <v>297</v>
      </c>
    </row>
    <row r="124" spans="1:14" ht="18" customHeight="1" x14ac:dyDescent="0.25">
      <c r="A124" s="61">
        <v>125</v>
      </c>
      <c r="B124" s="65" t="s">
        <v>7</v>
      </c>
      <c r="C124" s="65" t="s">
        <v>124</v>
      </c>
      <c r="D124" s="64"/>
      <c r="E124" s="61"/>
      <c r="F124" s="101">
        <v>2.02</v>
      </c>
      <c r="G124" s="99">
        <f t="shared" si="3"/>
        <v>0</v>
      </c>
      <c r="H124" s="83"/>
      <c r="I124" s="77">
        <f>'CY 2011'!M118</f>
        <v>0</v>
      </c>
      <c r="J124" s="77">
        <f t="shared" si="4"/>
        <v>0</v>
      </c>
      <c r="K124" s="77"/>
      <c r="L124" s="63">
        <f t="shared" si="5"/>
        <v>0</v>
      </c>
      <c r="M124" s="129"/>
      <c r="N124" s="62"/>
    </row>
    <row r="125" spans="1:14" ht="34.65" customHeight="1" x14ac:dyDescent="0.25">
      <c r="A125" s="114">
        <v>126</v>
      </c>
      <c r="B125" s="115" t="s">
        <v>149</v>
      </c>
      <c r="C125" s="115" t="s">
        <v>32</v>
      </c>
      <c r="D125" s="114" t="s">
        <v>168</v>
      </c>
      <c r="E125" s="114">
        <v>462</v>
      </c>
      <c r="F125" s="116">
        <v>2.02</v>
      </c>
      <c r="G125" s="117">
        <f t="shared" si="3"/>
        <v>933.24</v>
      </c>
      <c r="H125" s="83"/>
      <c r="I125" s="124">
        <f>'CY 2011'!M119</f>
        <v>465.85</v>
      </c>
      <c r="J125" s="124">
        <f t="shared" si="4"/>
        <v>1399.0900000000001</v>
      </c>
      <c r="K125" s="124">
        <f>874+525.09</f>
        <v>1399.0900000000001</v>
      </c>
      <c r="L125" s="124">
        <f t="shared" si="5"/>
        <v>0</v>
      </c>
      <c r="M125" s="130"/>
      <c r="N125" s="125" t="s">
        <v>293</v>
      </c>
    </row>
    <row r="126" spans="1:14" ht="18" customHeight="1" x14ac:dyDescent="0.25">
      <c r="A126" s="61">
        <v>127</v>
      </c>
      <c r="B126" s="65" t="s">
        <v>150</v>
      </c>
      <c r="C126" s="65" t="s">
        <v>11</v>
      </c>
      <c r="D126" s="64"/>
      <c r="E126" s="61"/>
      <c r="F126" s="101">
        <v>2.02</v>
      </c>
      <c r="G126" s="99">
        <f t="shared" si="3"/>
        <v>0</v>
      </c>
      <c r="H126" s="83"/>
      <c r="I126" s="77">
        <f>'CY 2011'!M120</f>
        <v>0</v>
      </c>
      <c r="J126" s="77">
        <f t="shared" si="4"/>
        <v>0</v>
      </c>
      <c r="K126" s="77"/>
      <c r="L126" s="63">
        <f t="shared" si="5"/>
        <v>0</v>
      </c>
      <c r="M126" s="129"/>
      <c r="N126" s="62"/>
    </row>
    <row r="127" spans="1:14" ht="18" customHeight="1" x14ac:dyDescent="0.25">
      <c r="A127" s="114">
        <v>128</v>
      </c>
      <c r="B127" s="115" t="s">
        <v>151</v>
      </c>
      <c r="C127" s="115" t="s">
        <v>50</v>
      </c>
      <c r="D127" s="114" t="s">
        <v>168</v>
      </c>
      <c r="E127" s="114">
        <v>180</v>
      </c>
      <c r="F127" s="116">
        <v>2.02</v>
      </c>
      <c r="G127" s="117">
        <f t="shared" si="3"/>
        <v>363.6</v>
      </c>
      <c r="H127" s="83"/>
      <c r="I127" s="124">
        <f>'CY 2011'!M121</f>
        <v>9.15</v>
      </c>
      <c r="J127" s="124">
        <f t="shared" si="4"/>
        <v>372.75</v>
      </c>
      <c r="K127" s="124">
        <v>175</v>
      </c>
      <c r="L127" s="124">
        <f t="shared" si="5"/>
        <v>197.75</v>
      </c>
      <c r="M127" s="130">
        <f>L127</f>
        <v>197.75</v>
      </c>
      <c r="N127" s="115" t="s">
        <v>291</v>
      </c>
    </row>
    <row r="128" spans="1:14" ht="29.4" customHeight="1" x14ac:dyDescent="0.25">
      <c r="A128" s="61">
        <v>129</v>
      </c>
      <c r="B128" s="66" t="s">
        <v>152</v>
      </c>
      <c r="C128" s="65" t="s">
        <v>14</v>
      </c>
      <c r="D128" s="64" t="s">
        <v>168</v>
      </c>
      <c r="E128" s="61">
        <v>220</v>
      </c>
      <c r="F128" s="101">
        <v>2.02</v>
      </c>
      <c r="G128" s="99">
        <f t="shared" si="3"/>
        <v>444.4</v>
      </c>
      <c r="H128" s="83"/>
      <c r="I128" s="77">
        <f>'CY 2011'!M122</f>
        <v>307</v>
      </c>
      <c r="J128" s="77">
        <f t="shared" si="4"/>
        <v>751.4</v>
      </c>
      <c r="K128" s="77">
        <f>554+116.93+26+54.47</f>
        <v>751.40000000000009</v>
      </c>
      <c r="L128" s="63">
        <f t="shared" si="5"/>
        <v>0</v>
      </c>
      <c r="M128" s="129"/>
      <c r="N128" s="104" t="s">
        <v>303</v>
      </c>
    </row>
    <row r="129" spans="1:14" ht="18" customHeight="1" x14ac:dyDescent="0.25">
      <c r="A129" s="114">
        <v>130</v>
      </c>
      <c r="B129" s="65" t="s">
        <v>269</v>
      </c>
      <c r="C129" s="115" t="s">
        <v>268</v>
      </c>
      <c r="D129" s="114" t="s">
        <v>168</v>
      </c>
      <c r="E129" s="114">
        <v>30</v>
      </c>
      <c r="F129" s="116">
        <v>2.02</v>
      </c>
      <c r="G129" s="117">
        <f t="shared" si="3"/>
        <v>60.6</v>
      </c>
      <c r="H129" s="83"/>
      <c r="I129" s="124"/>
      <c r="J129" s="124">
        <f t="shared" si="4"/>
        <v>60.6</v>
      </c>
      <c r="K129" s="124"/>
      <c r="L129" s="124">
        <f t="shared" si="5"/>
        <v>60.6</v>
      </c>
      <c r="M129" s="130">
        <f>L129</f>
        <v>60.6</v>
      </c>
      <c r="N129" s="115"/>
    </row>
    <row r="130" spans="1:14" ht="18" customHeight="1" x14ac:dyDescent="0.25">
      <c r="A130" s="61">
        <v>131</v>
      </c>
      <c r="B130" s="65" t="s">
        <v>154</v>
      </c>
      <c r="C130" s="65" t="s">
        <v>153</v>
      </c>
      <c r="D130" s="64" t="s">
        <v>168</v>
      </c>
      <c r="E130" s="61">
        <v>110</v>
      </c>
      <c r="F130" s="101">
        <v>2.02</v>
      </c>
      <c r="G130" s="99">
        <f t="shared" si="3"/>
        <v>222.2</v>
      </c>
      <c r="H130" s="83"/>
      <c r="I130" s="77">
        <f>'CY 2011'!M123</f>
        <v>0</v>
      </c>
      <c r="J130" s="77">
        <f t="shared" si="4"/>
        <v>222.2</v>
      </c>
      <c r="K130" s="77"/>
      <c r="L130" s="63">
        <f t="shared" si="5"/>
        <v>222.2</v>
      </c>
      <c r="M130" s="129">
        <f>L130</f>
        <v>222.2</v>
      </c>
      <c r="N130" s="62"/>
    </row>
    <row r="131" spans="1:14" ht="18" customHeight="1" x14ac:dyDescent="0.25">
      <c r="A131" s="114">
        <v>132</v>
      </c>
      <c r="B131" s="115" t="s">
        <v>155</v>
      </c>
      <c r="C131" s="115" t="s">
        <v>57</v>
      </c>
      <c r="D131" s="114"/>
      <c r="E131" s="114"/>
      <c r="F131" s="116">
        <v>2.02</v>
      </c>
      <c r="G131" s="117">
        <f t="shared" si="3"/>
        <v>0</v>
      </c>
      <c r="H131" s="83"/>
      <c r="I131" s="124">
        <f>'CY 2011'!M124</f>
        <v>0</v>
      </c>
      <c r="J131" s="124">
        <f t="shared" si="4"/>
        <v>0</v>
      </c>
      <c r="K131" s="124"/>
      <c r="L131" s="124">
        <f t="shared" si="5"/>
        <v>0</v>
      </c>
      <c r="M131" s="130"/>
      <c r="N131" s="115"/>
    </row>
    <row r="132" spans="1:14" ht="18" customHeight="1" x14ac:dyDescent="0.25">
      <c r="A132" s="61">
        <v>133</v>
      </c>
      <c r="B132" s="65" t="s">
        <v>176</v>
      </c>
      <c r="C132" s="65" t="s">
        <v>28</v>
      </c>
      <c r="D132" s="64"/>
      <c r="E132" s="61"/>
      <c r="F132" s="101">
        <v>2.02</v>
      </c>
      <c r="G132" s="99">
        <f t="shared" si="3"/>
        <v>0</v>
      </c>
      <c r="H132" s="83"/>
      <c r="I132" s="77">
        <f>'CY 2011'!M125</f>
        <v>0</v>
      </c>
      <c r="J132" s="77">
        <f t="shared" si="4"/>
        <v>0</v>
      </c>
      <c r="K132" s="77"/>
      <c r="L132" s="63">
        <f t="shared" si="5"/>
        <v>0</v>
      </c>
      <c r="M132" s="129"/>
      <c r="N132" s="62"/>
    </row>
    <row r="133" spans="1:14" ht="18" customHeight="1" x14ac:dyDescent="0.25">
      <c r="A133" s="114">
        <v>134</v>
      </c>
      <c r="B133" s="115" t="s">
        <v>156</v>
      </c>
      <c r="C133" s="115" t="s">
        <v>52</v>
      </c>
      <c r="D133" s="114"/>
      <c r="E133" s="114"/>
      <c r="F133" s="116">
        <v>2.02</v>
      </c>
      <c r="G133" s="117">
        <f t="shared" si="3"/>
        <v>0</v>
      </c>
      <c r="H133" s="83"/>
      <c r="I133" s="124">
        <f>'CY 2011'!M126</f>
        <v>0</v>
      </c>
      <c r="J133" s="124">
        <f t="shared" si="4"/>
        <v>0</v>
      </c>
      <c r="K133" s="124"/>
      <c r="L133" s="124">
        <f t="shared" si="5"/>
        <v>0</v>
      </c>
      <c r="M133" s="130"/>
      <c r="N133" s="115"/>
    </row>
    <row r="134" spans="1:14" ht="18" customHeight="1" x14ac:dyDescent="0.25">
      <c r="A134" s="61">
        <v>135</v>
      </c>
      <c r="B134" s="65" t="s">
        <v>226</v>
      </c>
      <c r="C134" s="65" t="s">
        <v>32</v>
      </c>
      <c r="D134" s="64" t="s">
        <v>168</v>
      </c>
      <c r="E134" s="61"/>
      <c r="F134" s="101">
        <v>2.02</v>
      </c>
      <c r="G134" s="99">
        <f t="shared" si="3"/>
        <v>0</v>
      </c>
      <c r="H134" s="83"/>
      <c r="I134" s="77">
        <f>'CY 2011'!M127</f>
        <v>108.9</v>
      </c>
      <c r="J134" s="77">
        <f t="shared" si="4"/>
        <v>108.9</v>
      </c>
      <c r="K134" s="77"/>
      <c r="L134" s="63">
        <f t="shared" si="5"/>
        <v>108.9</v>
      </c>
      <c r="M134" s="129">
        <f>L134</f>
        <v>108.9</v>
      </c>
      <c r="N134" s="62"/>
    </row>
    <row r="135" spans="1:14" ht="18" customHeight="1" x14ac:dyDescent="0.25">
      <c r="A135" s="114">
        <v>136</v>
      </c>
      <c r="B135" s="115" t="s">
        <v>227</v>
      </c>
      <c r="C135" s="115" t="s">
        <v>32</v>
      </c>
      <c r="D135" s="114" t="s">
        <v>168</v>
      </c>
      <c r="E135" s="114"/>
      <c r="F135" s="116">
        <v>2.02</v>
      </c>
      <c r="G135" s="117">
        <f t="shared" si="3"/>
        <v>0</v>
      </c>
      <c r="H135" s="83"/>
      <c r="I135" s="124">
        <f>'CY 2011'!M128</f>
        <v>0</v>
      </c>
      <c r="J135" s="124">
        <f t="shared" si="4"/>
        <v>0</v>
      </c>
      <c r="K135" s="124"/>
      <c r="L135" s="124">
        <f t="shared" si="5"/>
        <v>0</v>
      </c>
      <c r="M135" s="130"/>
      <c r="N135" s="115"/>
    </row>
    <row r="136" spans="1:14" ht="39" customHeight="1" x14ac:dyDescent="0.25">
      <c r="A136" s="61">
        <v>137</v>
      </c>
      <c r="B136" s="65" t="s">
        <v>159</v>
      </c>
      <c r="C136" s="65" t="s">
        <v>32</v>
      </c>
      <c r="D136" s="64" t="s">
        <v>168</v>
      </c>
      <c r="E136" s="61">
        <v>530</v>
      </c>
      <c r="F136" s="101">
        <v>2.02</v>
      </c>
      <c r="G136" s="99">
        <f t="shared" si="3"/>
        <v>1070.5999999999999</v>
      </c>
      <c r="H136" s="83"/>
      <c r="I136" s="77">
        <f>'CY 2011'!M129</f>
        <v>794.45</v>
      </c>
      <c r="J136" s="77">
        <f t="shared" si="4"/>
        <v>1865.05</v>
      </c>
      <c r="K136" s="77">
        <f>200+75+210.7+175</f>
        <v>660.7</v>
      </c>
      <c r="L136" s="63">
        <f t="shared" si="5"/>
        <v>1204.3499999999999</v>
      </c>
      <c r="M136" s="129">
        <f>L136</f>
        <v>1204.3499999999999</v>
      </c>
      <c r="N136" s="104" t="s">
        <v>314</v>
      </c>
    </row>
    <row r="137" spans="1:14" ht="18" customHeight="1" x14ac:dyDescent="0.25">
      <c r="A137" s="114">
        <v>138</v>
      </c>
      <c r="B137" s="115" t="s">
        <v>160</v>
      </c>
      <c r="C137" s="115" t="s">
        <v>68</v>
      </c>
      <c r="D137" s="114"/>
      <c r="E137" s="114"/>
      <c r="F137" s="116">
        <v>2.02</v>
      </c>
      <c r="G137" s="117">
        <f t="shared" si="3"/>
        <v>0</v>
      </c>
      <c r="H137" s="83"/>
      <c r="I137" s="124">
        <f>'CY 2011'!M130</f>
        <v>0</v>
      </c>
      <c r="J137" s="124">
        <f t="shared" si="4"/>
        <v>0</v>
      </c>
      <c r="K137" s="124"/>
      <c r="L137" s="124">
        <f t="shared" si="5"/>
        <v>0</v>
      </c>
      <c r="M137" s="130"/>
      <c r="N137" s="115"/>
    </row>
    <row r="138" spans="1:14" ht="18" customHeight="1" x14ac:dyDescent="0.25">
      <c r="A138" s="61">
        <v>139</v>
      </c>
      <c r="B138" s="65" t="s">
        <v>161</v>
      </c>
      <c r="C138" s="65" t="s">
        <v>43</v>
      </c>
      <c r="D138" s="64" t="s">
        <v>168</v>
      </c>
      <c r="E138" s="61">
        <v>100</v>
      </c>
      <c r="F138" s="101">
        <v>2.02</v>
      </c>
      <c r="G138" s="99">
        <f t="shared" ref="G138:G142" si="6">E138*F138</f>
        <v>202</v>
      </c>
      <c r="H138" s="83"/>
      <c r="I138" s="77">
        <f>'CY 2011'!M131</f>
        <v>0</v>
      </c>
      <c r="J138" s="77">
        <f t="shared" ref="J138:J142" si="7">I138+G138</f>
        <v>202</v>
      </c>
      <c r="K138" s="77"/>
      <c r="L138" s="63">
        <f t="shared" ref="L138:L142" si="8">J138-K138</f>
        <v>202</v>
      </c>
      <c r="M138" s="129">
        <f>L138</f>
        <v>202</v>
      </c>
      <c r="N138" s="62"/>
    </row>
    <row r="139" spans="1:14" ht="18" customHeight="1" x14ac:dyDescent="0.25">
      <c r="A139" s="114">
        <v>140</v>
      </c>
      <c r="B139" s="115" t="s">
        <v>162</v>
      </c>
      <c r="C139" s="115" t="s">
        <v>13</v>
      </c>
      <c r="D139" s="114"/>
      <c r="E139" s="114"/>
      <c r="F139" s="116">
        <v>2.02</v>
      </c>
      <c r="G139" s="117">
        <f t="shared" si="6"/>
        <v>0</v>
      </c>
      <c r="H139" s="83"/>
      <c r="I139" s="124">
        <f>'CY 2011'!M132</f>
        <v>0</v>
      </c>
      <c r="J139" s="124">
        <f t="shared" si="7"/>
        <v>0</v>
      </c>
      <c r="K139" s="124"/>
      <c r="L139" s="124">
        <f t="shared" si="8"/>
        <v>0</v>
      </c>
      <c r="M139" s="130"/>
      <c r="N139" s="115"/>
    </row>
    <row r="140" spans="1:14" ht="59.4" customHeight="1" x14ac:dyDescent="0.25">
      <c r="A140" s="61">
        <v>141</v>
      </c>
      <c r="B140" s="65" t="s">
        <v>163</v>
      </c>
      <c r="C140" s="65" t="s">
        <v>35</v>
      </c>
      <c r="D140" s="64" t="s">
        <v>168</v>
      </c>
      <c r="E140" s="61">
        <v>880</v>
      </c>
      <c r="F140" s="101">
        <v>2.02</v>
      </c>
      <c r="G140" s="99">
        <f t="shared" si="6"/>
        <v>1777.6</v>
      </c>
      <c r="H140" s="83"/>
      <c r="I140" s="77">
        <f>'CY 2011'!M133</f>
        <v>1992.65</v>
      </c>
      <c r="J140" s="77">
        <f t="shared" si="7"/>
        <v>3770.25</v>
      </c>
      <c r="K140" s="77">
        <f>554+688.5+59.64+30-172.13</f>
        <v>1160.0100000000002</v>
      </c>
      <c r="L140" s="63">
        <f t="shared" si="8"/>
        <v>2610.2399999999998</v>
      </c>
      <c r="M140" s="129">
        <f>L140</f>
        <v>2610.2399999999998</v>
      </c>
      <c r="N140" s="104" t="s">
        <v>307</v>
      </c>
    </row>
    <row r="141" spans="1:14" ht="18" customHeight="1" x14ac:dyDescent="0.25">
      <c r="A141" s="114">
        <v>142</v>
      </c>
      <c r="B141" s="115" t="s">
        <v>165</v>
      </c>
      <c r="C141" s="115" t="s">
        <v>164</v>
      </c>
      <c r="D141" s="114"/>
      <c r="E141" s="114"/>
      <c r="F141" s="116">
        <v>2.02</v>
      </c>
      <c r="G141" s="117">
        <f t="shared" si="6"/>
        <v>0</v>
      </c>
      <c r="H141" s="83"/>
      <c r="I141" s="124">
        <f>'CY 2011'!M134</f>
        <v>0</v>
      </c>
      <c r="J141" s="124">
        <f t="shared" si="7"/>
        <v>0</v>
      </c>
      <c r="K141" s="124"/>
      <c r="L141" s="124">
        <f t="shared" si="8"/>
        <v>0</v>
      </c>
      <c r="M141" s="130"/>
      <c r="N141" s="115"/>
    </row>
    <row r="142" spans="1:14" ht="18" customHeight="1" x14ac:dyDescent="0.25">
      <c r="A142" s="61">
        <v>143</v>
      </c>
      <c r="B142" s="65" t="s">
        <v>166</v>
      </c>
      <c r="C142" s="65" t="s">
        <v>11</v>
      </c>
      <c r="D142" s="64"/>
      <c r="E142" s="61"/>
      <c r="F142" s="101">
        <v>2.02</v>
      </c>
      <c r="G142" s="99">
        <f t="shared" si="6"/>
        <v>0</v>
      </c>
      <c r="H142" s="83"/>
      <c r="I142" s="77">
        <f>'CY 2011'!M135</f>
        <v>0</v>
      </c>
      <c r="J142" s="77">
        <f t="shared" si="7"/>
        <v>0</v>
      </c>
      <c r="K142" s="77"/>
      <c r="L142" s="63">
        <f t="shared" si="8"/>
        <v>0</v>
      </c>
      <c r="M142" s="129"/>
      <c r="N142" s="62"/>
    </row>
    <row r="143" spans="1:14" x14ac:dyDescent="0.25">
      <c r="A143" s="69"/>
      <c r="B143" s="70"/>
      <c r="C143" s="70"/>
      <c r="D143" s="69"/>
      <c r="E143" s="70"/>
      <c r="F143" s="71"/>
      <c r="G143" s="70"/>
      <c r="H143" s="70"/>
      <c r="I143" s="75"/>
      <c r="J143" s="71"/>
      <c r="K143" s="71">
        <f>SUM(K2:K140)</f>
        <v>30843.600000000006</v>
      </c>
      <c r="L143" s="71">
        <f>SUM(L2:L140)</f>
        <v>25440.789999999994</v>
      </c>
      <c r="M143" s="142">
        <f>SUM(M2:M140)</f>
        <v>25111.589999999997</v>
      </c>
      <c r="N143" s="70" t="s">
        <v>321</v>
      </c>
    </row>
    <row r="144" spans="1:14" x14ac:dyDescent="0.25">
      <c r="A144" s="69"/>
      <c r="B144" s="72" t="s">
        <v>178</v>
      </c>
      <c r="C144" s="70"/>
      <c r="D144" s="69"/>
      <c r="E144" s="73">
        <f>SUM(E2:E142)</f>
        <v>17766</v>
      </c>
      <c r="F144" s="71"/>
      <c r="G144" s="70"/>
      <c r="H144" s="70"/>
      <c r="I144" s="75"/>
      <c r="J144" s="71"/>
      <c r="K144" s="71"/>
      <c r="L144" s="71"/>
      <c r="M144" s="71"/>
      <c r="N144" s="70"/>
    </row>
    <row r="145" spans="1:14" x14ac:dyDescent="0.25">
      <c r="A145" s="69"/>
      <c r="B145" s="72" t="s">
        <v>179</v>
      </c>
      <c r="C145" s="70"/>
      <c r="D145" s="69"/>
      <c r="E145" s="74">
        <v>35000</v>
      </c>
      <c r="F145" s="75"/>
      <c r="G145" s="70"/>
      <c r="H145" s="70"/>
      <c r="I145" s="71"/>
      <c r="J145" s="71"/>
      <c r="K145" s="71"/>
      <c r="L145" s="71"/>
      <c r="M145" s="141">
        <f>L143-M143</f>
        <v>329.19999999999709</v>
      </c>
      <c r="N145" s="71" t="s">
        <v>322</v>
      </c>
    </row>
    <row r="146" spans="1:14" x14ac:dyDescent="0.25">
      <c r="A146" s="69"/>
      <c r="B146" s="72" t="s">
        <v>180</v>
      </c>
      <c r="C146" s="70"/>
      <c r="D146" s="69"/>
      <c r="E146" s="98">
        <v>2.02</v>
      </c>
      <c r="F146" s="70"/>
      <c r="G146" s="70"/>
      <c r="H146" s="70"/>
      <c r="I146" s="85"/>
      <c r="J146" s="70"/>
      <c r="K146" s="70"/>
      <c r="L146" s="70"/>
      <c r="M146" s="70"/>
      <c r="N146" s="70"/>
    </row>
    <row r="147" spans="1:14" x14ac:dyDescent="0.25">
      <c r="A147" s="69"/>
      <c r="B147" s="86"/>
      <c r="C147" s="86"/>
      <c r="D147" s="87"/>
      <c r="E147" s="86"/>
      <c r="F147" s="88"/>
      <c r="G147" s="70"/>
      <c r="H147" s="70"/>
      <c r="I147" s="70"/>
      <c r="J147" s="70"/>
      <c r="K147" s="70"/>
      <c r="L147" s="70"/>
      <c r="M147" s="70"/>
      <c r="N147" s="71"/>
    </row>
    <row r="148" spans="1:14" x14ac:dyDescent="0.25">
      <c r="A148" s="89"/>
      <c r="B148" s="90"/>
      <c r="C148" s="90"/>
      <c r="D148" s="91"/>
      <c r="E148" s="90"/>
      <c r="F148" s="92"/>
      <c r="G148" s="93"/>
      <c r="H148" s="93"/>
      <c r="I148" s="93"/>
      <c r="J148" s="93"/>
      <c r="K148" s="93"/>
      <c r="L148" s="93"/>
      <c r="M148" s="93"/>
      <c r="N148" s="94"/>
    </row>
    <row r="149" spans="1:14" x14ac:dyDescent="0.25">
      <c r="A149" s="69"/>
      <c r="B149" s="95" t="s">
        <v>195</v>
      </c>
      <c r="C149" s="86"/>
      <c r="D149" s="87"/>
      <c r="E149" s="86"/>
      <c r="F149" s="96"/>
      <c r="G149" s="70"/>
      <c r="H149" s="70"/>
      <c r="I149" s="70"/>
      <c r="J149" s="70"/>
      <c r="K149" s="70"/>
      <c r="L149" s="70"/>
      <c r="M149" s="70"/>
      <c r="N149" s="70"/>
    </row>
    <row r="150" spans="1:14" ht="23.4" x14ac:dyDescent="0.25">
      <c r="A150" s="69"/>
      <c r="B150" s="72" t="s">
        <v>20</v>
      </c>
      <c r="C150" s="86"/>
      <c r="D150" s="87"/>
      <c r="E150" s="86"/>
      <c r="F150" s="96"/>
      <c r="G150" s="70"/>
      <c r="H150" s="70"/>
      <c r="I150" s="75"/>
      <c r="J150" s="75">
        <v>500</v>
      </c>
      <c r="K150" s="75">
        <f>387.82+86.82</f>
        <v>474.64</v>
      </c>
      <c r="L150" s="75">
        <f>J150-K150</f>
        <v>25.360000000000014</v>
      </c>
      <c r="M150" s="143" t="s">
        <v>323</v>
      </c>
      <c r="N150" s="106" t="s">
        <v>296</v>
      </c>
    </row>
    <row r="151" spans="1:14" x14ac:dyDescent="0.25">
      <c r="A151" s="69"/>
      <c r="B151" s="86"/>
      <c r="C151" s="86"/>
      <c r="D151" s="87"/>
      <c r="E151" s="86"/>
      <c r="F151" s="96"/>
      <c r="G151" s="70"/>
      <c r="H151" s="70"/>
      <c r="I151" s="75"/>
      <c r="J151" s="75"/>
      <c r="K151" s="75"/>
      <c r="L151" s="75"/>
      <c r="M151" s="144"/>
      <c r="N151" s="70"/>
    </row>
    <row r="152" spans="1:14" x14ac:dyDescent="0.25">
      <c r="A152" s="69"/>
      <c r="B152" s="107" t="s">
        <v>301</v>
      </c>
      <c r="C152" s="70"/>
      <c r="D152" s="69"/>
      <c r="E152" s="75"/>
      <c r="F152" s="75"/>
      <c r="G152" s="70"/>
      <c r="H152" s="70"/>
      <c r="I152" s="70"/>
      <c r="J152" s="70"/>
      <c r="K152" s="70"/>
      <c r="L152" s="70"/>
      <c r="M152" s="69"/>
      <c r="N152" s="70"/>
    </row>
    <row r="153" spans="1:14" ht="29.4" customHeight="1" x14ac:dyDescent="0.25">
      <c r="A153" s="69"/>
      <c r="B153" s="70" t="s">
        <v>187</v>
      </c>
      <c r="C153" s="70"/>
      <c r="D153" s="69"/>
      <c r="E153" s="70"/>
      <c r="F153" s="70"/>
      <c r="G153" s="70"/>
      <c r="H153" s="70"/>
      <c r="I153" s="70"/>
      <c r="J153" s="75">
        <v>500</v>
      </c>
      <c r="K153" s="75">
        <v>220.8</v>
      </c>
      <c r="L153" s="75">
        <f>J153-K153</f>
        <v>279.2</v>
      </c>
      <c r="M153" s="143" t="s">
        <v>323</v>
      </c>
      <c r="N153" s="106" t="s">
        <v>302</v>
      </c>
    </row>
    <row r="154" spans="1:14" x14ac:dyDescent="0.25">
      <c r="A154" s="69"/>
      <c r="B154" s="70"/>
      <c r="C154" s="70"/>
      <c r="D154" s="69"/>
      <c r="E154" s="70"/>
      <c r="F154" s="70"/>
      <c r="G154" s="70"/>
      <c r="H154" s="70"/>
      <c r="I154" s="70"/>
      <c r="J154" s="70"/>
      <c r="K154" s="70"/>
      <c r="L154" s="70"/>
      <c r="M154" s="70"/>
      <c r="N154" s="70"/>
    </row>
    <row r="155" spans="1:14" x14ac:dyDescent="0.25">
      <c r="A155" s="69"/>
      <c r="B155" s="70"/>
      <c r="C155" s="70"/>
      <c r="D155" s="69"/>
      <c r="E155" s="70"/>
      <c r="F155" s="96"/>
      <c r="G155" s="86"/>
      <c r="H155" s="86"/>
      <c r="I155" s="86"/>
      <c r="J155" s="86"/>
      <c r="K155" s="86"/>
      <c r="L155" s="70"/>
      <c r="M155" s="70"/>
      <c r="N155" s="70"/>
    </row>
    <row r="156" spans="1:14" x14ac:dyDescent="0.25">
      <c r="A156" s="69"/>
      <c r="B156" s="70"/>
      <c r="C156" s="70"/>
      <c r="D156" s="69"/>
      <c r="E156" s="70"/>
      <c r="F156" s="88"/>
      <c r="G156" s="86"/>
      <c r="H156" s="86"/>
      <c r="I156" s="86"/>
      <c r="J156" s="86"/>
      <c r="K156" s="86"/>
      <c r="L156" s="70"/>
      <c r="M156" s="70"/>
      <c r="N156" s="70"/>
    </row>
    <row r="157" spans="1:14" x14ac:dyDescent="0.25">
      <c r="A157" s="69"/>
      <c r="B157" s="70"/>
      <c r="C157" s="70"/>
      <c r="D157" s="69"/>
      <c r="E157" s="70"/>
      <c r="F157" s="88"/>
      <c r="G157" s="86"/>
      <c r="H157" s="86"/>
      <c r="I157" s="86"/>
      <c r="J157" s="86"/>
      <c r="K157" s="88">
        <f>K143+K150</f>
        <v>31318.240000000005</v>
      </c>
      <c r="L157" s="71">
        <f>L143+L150+L153</f>
        <v>25745.349999999995</v>
      </c>
      <c r="M157" s="70"/>
      <c r="N157" s="70"/>
    </row>
    <row r="158" spans="1:14" x14ac:dyDescent="0.25">
      <c r="A158" s="69"/>
      <c r="B158" s="70"/>
      <c r="C158" s="70"/>
      <c r="D158" s="69"/>
      <c r="E158" s="70"/>
      <c r="F158" s="86"/>
      <c r="G158" s="86"/>
      <c r="H158" s="86"/>
      <c r="I158" s="86"/>
      <c r="J158" s="86"/>
      <c r="K158" s="86"/>
      <c r="L158" s="70"/>
      <c r="M158" s="70"/>
      <c r="N158" s="70"/>
    </row>
    <row r="159" spans="1:14" x14ac:dyDescent="0.25">
      <c r="A159" s="69"/>
      <c r="B159" s="70"/>
      <c r="C159" s="70"/>
      <c r="D159" s="69"/>
      <c r="E159" s="70"/>
      <c r="F159" s="70"/>
      <c r="G159" s="70"/>
      <c r="H159" s="70"/>
      <c r="I159" s="70"/>
      <c r="J159" s="70"/>
      <c r="K159" s="70"/>
      <c r="L159" s="70"/>
      <c r="M159" s="70"/>
      <c r="N159" s="70"/>
    </row>
    <row r="160" spans="1:14" x14ac:dyDescent="0.25">
      <c r="A160" s="69"/>
      <c r="B160" s="70"/>
      <c r="C160" s="70"/>
      <c r="D160" s="69"/>
      <c r="E160" s="70"/>
      <c r="F160" s="70"/>
      <c r="G160" s="70"/>
      <c r="H160" s="70"/>
      <c r="I160" s="70"/>
      <c r="J160" s="70"/>
      <c r="K160" s="70"/>
      <c r="L160" s="70"/>
      <c r="M160" s="70"/>
      <c r="N160" s="70"/>
    </row>
    <row r="161" spans="1:14" x14ac:dyDescent="0.25">
      <c r="A161" s="69"/>
      <c r="B161" s="70"/>
      <c r="C161" s="70"/>
      <c r="D161" s="69"/>
      <c r="E161" s="70"/>
      <c r="F161" s="70"/>
      <c r="G161" s="70"/>
      <c r="H161" s="70"/>
      <c r="I161" s="70"/>
      <c r="J161" s="70"/>
      <c r="K161" s="70"/>
      <c r="L161" s="71"/>
      <c r="M161" s="70"/>
      <c r="N161" s="70"/>
    </row>
    <row r="162" spans="1:14" x14ac:dyDescent="0.25">
      <c r="A162" s="69"/>
      <c r="B162" s="70"/>
      <c r="C162" s="70"/>
      <c r="D162" s="69"/>
      <c r="E162" s="70"/>
      <c r="F162" s="70"/>
      <c r="G162" s="70"/>
      <c r="H162" s="70"/>
      <c r="I162" s="70"/>
      <c r="J162" s="70"/>
      <c r="K162" s="70"/>
      <c r="L162" s="70"/>
      <c r="M162" s="70"/>
      <c r="N162" s="70"/>
    </row>
    <row r="163" spans="1:14" x14ac:dyDescent="0.25">
      <c r="A163" s="69"/>
      <c r="B163" s="70"/>
      <c r="C163" s="70"/>
      <c r="D163" s="69"/>
      <c r="E163" s="70"/>
      <c r="F163" s="70"/>
      <c r="G163" s="70"/>
      <c r="H163" s="70"/>
      <c r="I163" s="70"/>
      <c r="J163" s="70"/>
      <c r="K163" s="70"/>
      <c r="L163" s="70"/>
      <c r="M163" s="70"/>
      <c r="N163" s="70"/>
    </row>
    <row r="164" spans="1:14" x14ac:dyDescent="0.25">
      <c r="A164" s="69"/>
      <c r="B164" s="70"/>
      <c r="C164" s="70"/>
      <c r="D164" s="69"/>
      <c r="E164" s="70"/>
      <c r="F164" s="70"/>
      <c r="G164" s="70"/>
      <c r="H164" s="70"/>
      <c r="I164" s="70"/>
      <c r="J164" s="70"/>
      <c r="K164" s="70"/>
      <c r="L164" s="70"/>
      <c r="M164" s="70"/>
      <c r="N164" s="70"/>
    </row>
    <row r="167" spans="1:14" x14ac:dyDescent="0.25">
      <c r="M167" s="70"/>
    </row>
    <row r="168" spans="1:14" x14ac:dyDescent="0.25">
      <c r="M168" s="70"/>
    </row>
    <row r="169" spans="1:14" x14ac:dyDescent="0.25">
      <c r="M169" s="70"/>
    </row>
  </sheetData>
  <pageMargins left="0" right="0" top="0" bottom="0.5" header="0.5" footer="0.25"/>
  <pageSetup paperSize="5" scale="91" fitToWidth="0" fitToHeight="0" orientation="landscape" r:id="rId1"/>
  <headerFooter alignWithMargins="0">
    <oddFooter>&amp;RCalendar Year 2013 - CFC-NIGP Scholarship Points
Revised 12/17/2013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P157"/>
  <sheetViews>
    <sheetView workbookViewId="0">
      <selection activeCell="E1" sqref="E1"/>
    </sheetView>
  </sheetViews>
  <sheetFormatPr defaultColWidth="9.109375" defaultRowHeight="13.2" x14ac:dyDescent="0.25"/>
  <cols>
    <col min="1" max="1" width="7" style="16" bestFit="1" customWidth="1"/>
    <col min="2" max="2" width="28.109375" style="9" customWidth="1"/>
    <col min="3" max="3" width="31" style="9" customWidth="1"/>
    <col min="4" max="4" width="5.5546875" style="16" customWidth="1"/>
    <col min="5" max="5" width="10.5546875" style="9" customWidth="1"/>
    <col min="6" max="6" width="8.5546875" style="9" bestFit="1" customWidth="1"/>
    <col min="7" max="7" width="9" style="9" customWidth="1"/>
    <col min="8" max="8" width="3.5546875" style="9" customWidth="1"/>
    <col min="9" max="9" width="11.88671875" style="9" customWidth="1"/>
    <col min="10" max="10" width="12.44140625" style="9" customWidth="1"/>
    <col min="11" max="11" width="10.88671875" style="9" customWidth="1"/>
    <col min="12" max="13" width="12.5546875" style="9" customWidth="1"/>
    <col min="14" max="14" width="28.5546875" style="9" bestFit="1" customWidth="1"/>
    <col min="15" max="15" width="9.109375" style="9"/>
    <col min="16" max="16" width="10.44140625" style="9" bestFit="1" customWidth="1"/>
    <col min="17" max="16384" width="9.109375" style="9"/>
  </cols>
  <sheetData>
    <row r="1" spans="1:16" s="4" customFormat="1" ht="81" x14ac:dyDescent="0.25">
      <c r="A1" s="57"/>
      <c r="B1" s="57" t="s">
        <v>0</v>
      </c>
      <c r="C1" s="57" t="s">
        <v>1</v>
      </c>
      <c r="D1" s="58" t="s">
        <v>211</v>
      </c>
      <c r="E1" s="59" t="s">
        <v>215</v>
      </c>
      <c r="F1" s="59" t="s">
        <v>177</v>
      </c>
      <c r="G1" s="60" t="s">
        <v>212</v>
      </c>
      <c r="H1" s="60"/>
      <c r="I1" s="59" t="s">
        <v>213</v>
      </c>
      <c r="J1" s="59" t="s">
        <v>216</v>
      </c>
      <c r="K1" s="59" t="s">
        <v>4</v>
      </c>
      <c r="L1" s="59" t="s">
        <v>51</v>
      </c>
      <c r="M1" s="59" t="s">
        <v>5</v>
      </c>
      <c r="N1" s="57" t="s">
        <v>8</v>
      </c>
    </row>
    <row r="2" spans="1:16" ht="18" customHeight="1" x14ac:dyDescent="0.25">
      <c r="A2" s="61">
        <v>1</v>
      </c>
      <c r="B2" s="62" t="s">
        <v>10</v>
      </c>
      <c r="C2" s="62" t="s">
        <v>11</v>
      </c>
      <c r="D2" s="61" t="s">
        <v>168</v>
      </c>
      <c r="E2" s="61">
        <v>200</v>
      </c>
      <c r="F2" s="63">
        <v>1.21</v>
      </c>
      <c r="G2" s="99">
        <f>E2*F2</f>
        <v>242</v>
      </c>
      <c r="H2" s="76"/>
      <c r="I2" s="77">
        <v>0</v>
      </c>
      <c r="J2" s="77">
        <f>I2+G2</f>
        <v>242</v>
      </c>
      <c r="K2" s="77"/>
      <c r="L2" s="63">
        <v>242</v>
      </c>
      <c r="M2" s="63">
        <v>242</v>
      </c>
      <c r="N2" s="102" t="s">
        <v>239</v>
      </c>
    </row>
    <row r="3" spans="1:16" ht="18" customHeight="1" x14ac:dyDescent="0.25">
      <c r="A3" s="61">
        <v>2</v>
      </c>
      <c r="B3" s="65" t="s">
        <v>12</v>
      </c>
      <c r="C3" s="65" t="s">
        <v>13</v>
      </c>
      <c r="D3" s="64"/>
      <c r="E3" s="61">
        <v>0</v>
      </c>
      <c r="F3" s="63">
        <v>1.21</v>
      </c>
      <c r="G3" s="99">
        <f t="shared" ref="G3:G66" si="0">E3*F3</f>
        <v>0</v>
      </c>
      <c r="H3" s="76"/>
      <c r="I3" s="77">
        <v>0</v>
      </c>
      <c r="J3" s="77">
        <f t="shared" ref="J3:J66" si="1">I3+G3</f>
        <v>0</v>
      </c>
      <c r="K3" s="77"/>
      <c r="L3" s="63"/>
      <c r="M3" s="63"/>
      <c r="N3" s="62"/>
    </row>
    <row r="4" spans="1:16" ht="18" customHeight="1" x14ac:dyDescent="0.25">
      <c r="A4" s="61">
        <v>3</v>
      </c>
      <c r="B4" s="65" t="s">
        <v>15</v>
      </c>
      <c r="C4" s="65" t="s">
        <v>16</v>
      </c>
      <c r="D4" s="64" t="s">
        <v>168</v>
      </c>
      <c r="E4" s="61">
        <v>80</v>
      </c>
      <c r="F4" s="63">
        <v>1.21</v>
      </c>
      <c r="G4" s="99">
        <f t="shared" si="0"/>
        <v>96.8</v>
      </c>
      <c r="H4" s="76"/>
      <c r="I4" s="77">
        <v>0</v>
      </c>
      <c r="J4" s="77">
        <f t="shared" si="1"/>
        <v>96.8</v>
      </c>
      <c r="K4" s="77"/>
      <c r="L4" s="63">
        <v>96.8</v>
      </c>
      <c r="M4" s="63">
        <v>96.8</v>
      </c>
      <c r="N4" s="62"/>
    </row>
    <row r="5" spans="1:16" ht="18" customHeight="1" x14ac:dyDescent="0.25">
      <c r="A5" s="61">
        <v>4</v>
      </c>
      <c r="B5" s="65" t="s">
        <v>17</v>
      </c>
      <c r="C5" s="65" t="s">
        <v>11</v>
      </c>
      <c r="D5" s="64" t="s">
        <v>168</v>
      </c>
      <c r="E5" s="61">
        <v>240</v>
      </c>
      <c r="F5" s="63">
        <v>1.21</v>
      </c>
      <c r="G5" s="99">
        <f t="shared" si="0"/>
        <v>290.39999999999998</v>
      </c>
      <c r="H5" s="76"/>
      <c r="I5" s="77">
        <v>0</v>
      </c>
      <c r="J5" s="77">
        <f t="shared" si="1"/>
        <v>290.39999999999998</v>
      </c>
      <c r="K5" s="77"/>
      <c r="L5" s="63">
        <v>290.39999999999998</v>
      </c>
      <c r="M5" s="63">
        <v>290.39999999999998</v>
      </c>
      <c r="N5" s="62" t="s">
        <v>259</v>
      </c>
      <c r="P5" s="12"/>
    </row>
    <row r="6" spans="1:16" ht="18" customHeight="1" x14ac:dyDescent="0.25">
      <c r="A6" s="61">
        <v>5</v>
      </c>
      <c r="B6" s="65" t="s">
        <v>18</v>
      </c>
      <c r="C6" s="65" t="s">
        <v>19</v>
      </c>
      <c r="D6" s="64"/>
      <c r="E6" s="61">
        <v>0</v>
      </c>
      <c r="F6" s="63">
        <v>1.21</v>
      </c>
      <c r="G6" s="99">
        <f t="shared" si="0"/>
        <v>0</v>
      </c>
      <c r="H6" s="76"/>
      <c r="I6" s="77">
        <v>0</v>
      </c>
      <c r="J6" s="77">
        <f t="shared" si="1"/>
        <v>0</v>
      </c>
      <c r="K6" s="77"/>
      <c r="L6" s="63"/>
      <c r="M6" s="63"/>
      <c r="N6" s="78" t="s">
        <v>214</v>
      </c>
    </row>
    <row r="7" spans="1:16" ht="18" customHeight="1" x14ac:dyDescent="0.25">
      <c r="A7" s="61">
        <v>6</v>
      </c>
      <c r="B7" s="65" t="s">
        <v>189</v>
      </c>
      <c r="C7" s="65" t="s">
        <v>190</v>
      </c>
      <c r="D7" s="64"/>
      <c r="E7" s="64">
        <v>0</v>
      </c>
      <c r="F7" s="63">
        <v>1.21</v>
      </c>
      <c r="G7" s="99">
        <f>E7*F7</f>
        <v>0</v>
      </c>
      <c r="H7" s="76"/>
      <c r="I7" s="77">
        <v>106.8</v>
      </c>
      <c r="J7" s="77">
        <f t="shared" si="1"/>
        <v>106.8</v>
      </c>
      <c r="K7" s="77"/>
      <c r="L7" s="63">
        <v>106.8</v>
      </c>
      <c r="M7" s="63">
        <v>106.8</v>
      </c>
      <c r="N7" s="62"/>
    </row>
    <row r="8" spans="1:16" ht="18" customHeight="1" x14ac:dyDescent="0.25">
      <c r="A8" s="61">
        <v>7</v>
      </c>
      <c r="B8" s="65" t="s">
        <v>20</v>
      </c>
      <c r="C8" s="65" t="s">
        <v>21</v>
      </c>
      <c r="D8" s="64" t="s">
        <v>168</v>
      </c>
      <c r="E8" s="61">
        <v>180</v>
      </c>
      <c r="F8" s="63">
        <v>1.21</v>
      </c>
      <c r="G8" s="99">
        <f>E8*F8</f>
        <v>217.79999999999998</v>
      </c>
      <c r="H8" s="76"/>
      <c r="I8" s="77">
        <v>48.95</v>
      </c>
      <c r="J8" s="77">
        <f>I8+G8</f>
        <v>266.75</v>
      </c>
      <c r="K8" s="77"/>
      <c r="L8" s="63">
        <v>266.75</v>
      </c>
      <c r="M8" s="63">
        <v>266.75</v>
      </c>
      <c r="N8" s="102" t="s">
        <v>246</v>
      </c>
    </row>
    <row r="9" spans="1:16" ht="18" customHeight="1" x14ac:dyDescent="0.25">
      <c r="A9" s="61">
        <v>8</v>
      </c>
      <c r="B9" s="65" t="s">
        <v>22</v>
      </c>
      <c r="C9" s="65" t="s">
        <v>23</v>
      </c>
      <c r="D9" s="64"/>
      <c r="E9" s="61">
        <v>0</v>
      </c>
      <c r="F9" s="63">
        <v>1.21</v>
      </c>
      <c r="G9" s="99">
        <f t="shared" si="0"/>
        <v>0</v>
      </c>
      <c r="H9" s="76"/>
      <c r="I9" s="77">
        <v>0</v>
      </c>
      <c r="J9" s="77">
        <f t="shared" si="1"/>
        <v>0</v>
      </c>
      <c r="K9" s="77"/>
      <c r="L9" s="63"/>
      <c r="M9" s="63"/>
      <c r="N9" s="62"/>
    </row>
    <row r="10" spans="1:16" ht="18" customHeight="1" x14ac:dyDescent="0.25">
      <c r="A10" s="61">
        <v>9</v>
      </c>
      <c r="B10" s="65" t="s">
        <v>220</v>
      </c>
      <c r="C10" s="65" t="s">
        <v>11</v>
      </c>
      <c r="D10" s="64" t="s">
        <v>168</v>
      </c>
      <c r="E10" s="61">
        <v>205</v>
      </c>
      <c r="F10" s="63">
        <v>1.21</v>
      </c>
      <c r="G10" s="99">
        <f t="shared" si="0"/>
        <v>248.04999999999998</v>
      </c>
      <c r="H10" s="76"/>
      <c r="I10" s="77"/>
      <c r="J10" s="77">
        <f t="shared" si="1"/>
        <v>248.04999999999998</v>
      </c>
      <c r="K10" s="77"/>
      <c r="L10" s="101">
        <v>248.05</v>
      </c>
      <c r="M10" s="63">
        <v>248.05</v>
      </c>
      <c r="N10" s="102" t="s">
        <v>242</v>
      </c>
    </row>
    <row r="11" spans="1:16" ht="18" customHeight="1" x14ac:dyDescent="0.25">
      <c r="A11" s="61">
        <v>10</v>
      </c>
      <c r="B11" s="65" t="s">
        <v>24</v>
      </c>
      <c r="C11" s="65" t="s">
        <v>25</v>
      </c>
      <c r="D11" s="64"/>
      <c r="E11" s="61">
        <v>0</v>
      </c>
      <c r="F11" s="63">
        <v>1.21</v>
      </c>
      <c r="G11" s="99">
        <f t="shared" si="0"/>
        <v>0</v>
      </c>
      <c r="H11" s="76"/>
      <c r="I11" s="77">
        <v>0</v>
      </c>
      <c r="J11" s="77">
        <f t="shared" si="1"/>
        <v>0</v>
      </c>
      <c r="K11" s="77"/>
      <c r="L11" s="63"/>
      <c r="M11" s="63"/>
      <c r="N11" s="62"/>
    </row>
    <row r="12" spans="1:16" ht="18" customHeight="1" x14ac:dyDescent="0.25">
      <c r="A12" s="61">
        <v>11</v>
      </c>
      <c r="B12" s="65" t="s">
        <v>26</v>
      </c>
      <c r="C12" s="65" t="s">
        <v>11</v>
      </c>
      <c r="D12" s="64" t="s">
        <v>168</v>
      </c>
      <c r="E12" s="61">
        <v>245</v>
      </c>
      <c r="F12" s="63">
        <v>1.21</v>
      </c>
      <c r="G12" s="99">
        <f t="shared" si="0"/>
        <v>296.45</v>
      </c>
      <c r="H12" s="76"/>
      <c r="I12" s="77">
        <v>169.1</v>
      </c>
      <c r="J12" s="77">
        <f t="shared" si="1"/>
        <v>465.54999999999995</v>
      </c>
      <c r="K12" s="77"/>
      <c r="L12" s="63">
        <v>465.55</v>
      </c>
      <c r="M12" s="63">
        <v>465.55</v>
      </c>
      <c r="N12" s="62"/>
    </row>
    <row r="13" spans="1:16" ht="18" customHeight="1" x14ac:dyDescent="0.25">
      <c r="A13" s="61">
        <v>12</v>
      </c>
      <c r="B13" s="65" t="s">
        <v>27</v>
      </c>
      <c r="C13" s="65" t="s">
        <v>28</v>
      </c>
      <c r="D13" s="64"/>
      <c r="E13" s="61">
        <v>0</v>
      </c>
      <c r="F13" s="63">
        <v>1.21</v>
      </c>
      <c r="G13" s="99">
        <f t="shared" si="0"/>
        <v>0</v>
      </c>
      <c r="H13" s="76"/>
      <c r="I13" s="77">
        <v>0</v>
      </c>
      <c r="J13" s="77">
        <f t="shared" si="1"/>
        <v>0</v>
      </c>
      <c r="K13" s="77"/>
      <c r="L13" s="63"/>
      <c r="M13" s="63"/>
      <c r="N13" s="62"/>
    </row>
    <row r="14" spans="1:16" ht="18" customHeight="1" x14ac:dyDescent="0.25">
      <c r="A14" s="61">
        <v>13</v>
      </c>
      <c r="B14" s="65" t="s">
        <v>29</v>
      </c>
      <c r="C14" s="65" t="s">
        <v>30</v>
      </c>
      <c r="D14" s="64" t="s">
        <v>168</v>
      </c>
      <c r="E14" s="61">
        <v>300</v>
      </c>
      <c r="F14" s="63">
        <v>1.21</v>
      </c>
      <c r="G14" s="99">
        <f t="shared" si="0"/>
        <v>363</v>
      </c>
      <c r="H14" s="76"/>
      <c r="I14" s="77">
        <v>186.9</v>
      </c>
      <c r="J14" s="77">
        <f t="shared" si="1"/>
        <v>549.9</v>
      </c>
      <c r="K14" s="77">
        <v>549.9</v>
      </c>
      <c r="L14" s="63">
        <v>0</v>
      </c>
      <c r="M14" s="63">
        <v>0</v>
      </c>
      <c r="N14" s="62" t="s">
        <v>231</v>
      </c>
    </row>
    <row r="15" spans="1:16" s="14" customFormat="1" ht="18" customHeight="1" x14ac:dyDescent="0.25">
      <c r="A15" s="61">
        <v>14</v>
      </c>
      <c r="B15" s="65" t="s">
        <v>31</v>
      </c>
      <c r="C15" s="65" t="s">
        <v>32</v>
      </c>
      <c r="D15" s="64" t="s">
        <v>168</v>
      </c>
      <c r="E15" s="64">
        <v>190</v>
      </c>
      <c r="F15" s="63">
        <v>1.21</v>
      </c>
      <c r="G15" s="99">
        <f t="shared" si="0"/>
        <v>229.9</v>
      </c>
      <c r="H15" s="76"/>
      <c r="I15" s="77">
        <v>115.7</v>
      </c>
      <c r="J15" s="77">
        <f t="shared" si="1"/>
        <v>345.6</v>
      </c>
      <c r="K15" s="77"/>
      <c r="L15" s="101">
        <v>345.6</v>
      </c>
      <c r="M15" s="63">
        <v>345.6</v>
      </c>
      <c r="N15" s="103" t="s">
        <v>234</v>
      </c>
    </row>
    <row r="16" spans="1:16" ht="18" customHeight="1" x14ac:dyDescent="0.25">
      <c r="A16" s="61">
        <v>15</v>
      </c>
      <c r="B16" s="65" t="s">
        <v>33</v>
      </c>
      <c r="C16" s="65" t="s">
        <v>21</v>
      </c>
      <c r="D16" s="64" t="s">
        <v>168</v>
      </c>
      <c r="E16" s="61">
        <v>495</v>
      </c>
      <c r="F16" s="63">
        <v>1.21</v>
      </c>
      <c r="G16" s="99">
        <f t="shared" si="0"/>
        <v>598.94999999999993</v>
      </c>
      <c r="H16" s="76"/>
      <c r="I16" s="77">
        <v>307.05</v>
      </c>
      <c r="J16" s="77">
        <f t="shared" si="1"/>
        <v>906</v>
      </c>
      <c r="K16" s="77"/>
      <c r="L16" s="63">
        <v>906</v>
      </c>
      <c r="M16" s="63">
        <v>906</v>
      </c>
      <c r="N16" s="102" t="s">
        <v>235</v>
      </c>
    </row>
    <row r="17" spans="1:14" ht="18" customHeight="1" x14ac:dyDescent="0.25">
      <c r="A17" s="61">
        <v>16</v>
      </c>
      <c r="B17" s="65" t="s">
        <v>34</v>
      </c>
      <c r="C17" s="65" t="s">
        <v>35</v>
      </c>
      <c r="D17" s="64"/>
      <c r="E17" s="61">
        <v>0</v>
      </c>
      <c r="F17" s="63">
        <v>1.21</v>
      </c>
      <c r="G17" s="99">
        <f t="shared" si="0"/>
        <v>0</v>
      </c>
      <c r="H17" s="76"/>
      <c r="I17" s="77">
        <v>0</v>
      </c>
      <c r="J17" s="77">
        <f t="shared" si="1"/>
        <v>0</v>
      </c>
      <c r="K17" s="77"/>
      <c r="L17" s="63"/>
      <c r="M17" s="63"/>
      <c r="N17" s="62"/>
    </row>
    <row r="18" spans="1:14" ht="18" customHeight="1" x14ac:dyDescent="0.25">
      <c r="A18" s="61">
        <v>17</v>
      </c>
      <c r="B18" s="65" t="s">
        <v>36</v>
      </c>
      <c r="C18" s="65" t="s">
        <v>25</v>
      </c>
      <c r="D18" s="64"/>
      <c r="E18" s="61">
        <v>0</v>
      </c>
      <c r="F18" s="63">
        <v>1.21</v>
      </c>
      <c r="G18" s="99">
        <f t="shared" si="0"/>
        <v>0</v>
      </c>
      <c r="H18" s="76"/>
      <c r="I18" s="77">
        <v>0</v>
      </c>
      <c r="J18" s="77">
        <f t="shared" si="1"/>
        <v>0</v>
      </c>
      <c r="K18" s="77"/>
      <c r="L18" s="63"/>
      <c r="M18" s="63"/>
      <c r="N18" s="62"/>
    </row>
    <row r="19" spans="1:14" ht="18" customHeight="1" x14ac:dyDescent="0.25">
      <c r="A19" s="61">
        <v>18</v>
      </c>
      <c r="B19" s="66" t="s">
        <v>37</v>
      </c>
      <c r="C19" s="65" t="s">
        <v>14</v>
      </c>
      <c r="D19" s="64" t="s">
        <v>168</v>
      </c>
      <c r="E19" s="61">
        <v>190</v>
      </c>
      <c r="F19" s="63">
        <v>1.21</v>
      </c>
      <c r="G19" s="99">
        <f t="shared" si="0"/>
        <v>229.9</v>
      </c>
      <c r="H19" s="76"/>
      <c r="I19" s="77">
        <v>209.15</v>
      </c>
      <c r="J19" s="77">
        <f t="shared" si="1"/>
        <v>439.05</v>
      </c>
      <c r="K19" s="77"/>
      <c r="L19" s="63">
        <v>439.05</v>
      </c>
      <c r="M19" s="63">
        <v>439.05</v>
      </c>
      <c r="N19" s="62"/>
    </row>
    <row r="20" spans="1:14" ht="18" customHeight="1" x14ac:dyDescent="0.25">
      <c r="A20" s="61">
        <v>19</v>
      </c>
      <c r="B20" s="65" t="s">
        <v>39</v>
      </c>
      <c r="C20" s="65" t="s">
        <v>40</v>
      </c>
      <c r="D20" s="64"/>
      <c r="E20" s="61">
        <v>0</v>
      </c>
      <c r="F20" s="63">
        <v>1.21</v>
      </c>
      <c r="G20" s="99">
        <f t="shared" si="0"/>
        <v>0</v>
      </c>
      <c r="H20" s="76"/>
      <c r="I20" s="77">
        <v>0</v>
      </c>
      <c r="J20" s="77">
        <f t="shared" si="1"/>
        <v>0</v>
      </c>
      <c r="K20" s="77"/>
      <c r="L20" s="63"/>
      <c r="M20" s="63"/>
      <c r="N20" s="62"/>
    </row>
    <row r="21" spans="1:14" ht="18" customHeight="1" x14ac:dyDescent="0.25">
      <c r="A21" s="61">
        <v>20</v>
      </c>
      <c r="B21" s="65" t="s">
        <v>41</v>
      </c>
      <c r="C21" s="65" t="s">
        <v>30</v>
      </c>
      <c r="D21" s="64"/>
      <c r="E21" s="61">
        <v>0</v>
      </c>
      <c r="F21" s="63">
        <v>1.21</v>
      </c>
      <c r="G21" s="99">
        <f t="shared" si="0"/>
        <v>0</v>
      </c>
      <c r="H21" s="76"/>
      <c r="I21" s="77">
        <v>0</v>
      </c>
      <c r="J21" s="77">
        <f t="shared" si="1"/>
        <v>0</v>
      </c>
      <c r="K21" s="77"/>
      <c r="L21" s="63"/>
      <c r="M21" s="63"/>
      <c r="N21" s="62"/>
    </row>
    <row r="22" spans="1:14" ht="18" customHeight="1" x14ac:dyDescent="0.25">
      <c r="A22" s="61">
        <v>21</v>
      </c>
      <c r="B22" s="65" t="s">
        <v>42</v>
      </c>
      <c r="C22" s="65" t="s">
        <v>43</v>
      </c>
      <c r="D22" s="64"/>
      <c r="E22" s="61">
        <v>0</v>
      </c>
      <c r="F22" s="63">
        <v>1.21</v>
      </c>
      <c r="G22" s="99">
        <f t="shared" si="0"/>
        <v>0</v>
      </c>
      <c r="H22" s="76"/>
      <c r="I22" s="77">
        <v>66.75</v>
      </c>
      <c r="J22" s="77">
        <f t="shared" si="1"/>
        <v>66.75</v>
      </c>
      <c r="K22" s="77"/>
      <c r="L22" s="63">
        <v>66.75</v>
      </c>
      <c r="M22" s="63">
        <v>66.75</v>
      </c>
      <c r="N22" s="62"/>
    </row>
    <row r="23" spans="1:14" ht="18" customHeight="1" x14ac:dyDescent="0.25">
      <c r="A23" s="61">
        <v>22</v>
      </c>
      <c r="B23" s="65" t="s">
        <v>44</v>
      </c>
      <c r="C23" s="65" t="s">
        <v>45</v>
      </c>
      <c r="D23" s="64"/>
      <c r="E23" s="61">
        <v>0</v>
      </c>
      <c r="F23" s="63">
        <v>1.21</v>
      </c>
      <c r="G23" s="99">
        <f t="shared" si="0"/>
        <v>0</v>
      </c>
      <c r="H23" s="76"/>
      <c r="I23" s="77">
        <v>0</v>
      </c>
      <c r="J23" s="77">
        <f t="shared" si="1"/>
        <v>0</v>
      </c>
      <c r="K23" s="77"/>
      <c r="L23" s="63"/>
      <c r="M23" s="63"/>
      <c r="N23" s="62"/>
    </row>
    <row r="24" spans="1:14" ht="18" customHeight="1" x14ac:dyDescent="0.25">
      <c r="A24" s="61">
        <v>23</v>
      </c>
      <c r="B24" s="65" t="s">
        <v>46</v>
      </c>
      <c r="C24" s="65" t="s">
        <v>47</v>
      </c>
      <c r="D24" s="64" t="s">
        <v>168</v>
      </c>
      <c r="E24" s="61">
        <v>105</v>
      </c>
      <c r="F24" s="63">
        <v>1.21</v>
      </c>
      <c r="G24" s="99">
        <f t="shared" si="0"/>
        <v>127.05</v>
      </c>
      <c r="H24" s="76"/>
      <c r="I24" s="77">
        <v>129.05000000000001</v>
      </c>
      <c r="J24" s="77">
        <f t="shared" si="1"/>
        <v>256.10000000000002</v>
      </c>
      <c r="K24" s="77"/>
      <c r="L24" s="101">
        <v>256.10000000000002</v>
      </c>
      <c r="M24" s="101">
        <v>256.10000000000002</v>
      </c>
      <c r="N24" s="102" t="s">
        <v>237</v>
      </c>
    </row>
    <row r="25" spans="1:14" ht="18" customHeight="1" x14ac:dyDescent="0.25">
      <c r="A25" s="61">
        <v>24</v>
      </c>
      <c r="B25" s="65" t="s">
        <v>48</v>
      </c>
      <c r="C25" s="65" t="s">
        <v>28</v>
      </c>
      <c r="D25" s="64"/>
      <c r="E25" s="61">
        <v>0</v>
      </c>
      <c r="F25" s="63">
        <v>1.21</v>
      </c>
      <c r="G25" s="99">
        <f t="shared" si="0"/>
        <v>0</v>
      </c>
      <c r="H25" s="76"/>
      <c r="I25" s="77">
        <v>0</v>
      </c>
      <c r="J25" s="77">
        <f t="shared" si="1"/>
        <v>0</v>
      </c>
      <c r="K25" s="77"/>
      <c r="L25" s="63"/>
      <c r="M25" s="63"/>
      <c r="N25" s="62"/>
    </row>
    <row r="26" spans="1:14" ht="18" customHeight="1" x14ac:dyDescent="0.25">
      <c r="A26" s="61">
        <v>25</v>
      </c>
      <c r="B26" s="65" t="s">
        <v>49</v>
      </c>
      <c r="C26" s="65" t="s">
        <v>50</v>
      </c>
      <c r="D26" s="64" t="s">
        <v>168</v>
      </c>
      <c r="E26" s="61">
        <v>550</v>
      </c>
      <c r="F26" s="63">
        <v>1.21</v>
      </c>
      <c r="G26" s="99">
        <f t="shared" si="0"/>
        <v>665.5</v>
      </c>
      <c r="H26" s="76"/>
      <c r="I26" s="77">
        <v>271.45</v>
      </c>
      <c r="J26" s="77">
        <f t="shared" si="1"/>
        <v>936.95</v>
      </c>
      <c r="K26" s="77"/>
      <c r="L26" s="63">
        <v>936.95</v>
      </c>
      <c r="M26" s="63">
        <v>936.95</v>
      </c>
      <c r="N26" s="62" t="s">
        <v>257</v>
      </c>
    </row>
    <row r="27" spans="1:14" ht="18" customHeight="1" x14ac:dyDescent="0.25">
      <c r="A27" s="61">
        <v>26</v>
      </c>
      <c r="B27" s="65" t="s">
        <v>53</v>
      </c>
      <c r="C27" s="65" t="s">
        <v>11</v>
      </c>
      <c r="D27" s="64" t="s">
        <v>168</v>
      </c>
      <c r="E27" s="61">
        <v>240</v>
      </c>
      <c r="F27" s="63">
        <v>1.21</v>
      </c>
      <c r="G27" s="99">
        <f t="shared" si="0"/>
        <v>290.39999999999998</v>
      </c>
      <c r="H27" s="76"/>
      <c r="I27" s="77">
        <v>27.6</v>
      </c>
      <c r="J27" s="77">
        <f t="shared" si="1"/>
        <v>318</v>
      </c>
      <c r="K27" s="77"/>
      <c r="L27" s="101">
        <v>0</v>
      </c>
      <c r="M27" s="101">
        <v>318</v>
      </c>
      <c r="N27" s="102" t="s">
        <v>234</v>
      </c>
    </row>
    <row r="28" spans="1:14" ht="18" customHeight="1" x14ac:dyDescent="0.25">
      <c r="A28" s="61">
        <v>27</v>
      </c>
      <c r="B28" s="65" t="s">
        <v>204</v>
      </c>
      <c r="C28" s="65" t="s">
        <v>30</v>
      </c>
      <c r="D28" s="64"/>
      <c r="E28" s="61">
        <v>0</v>
      </c>
      <c r="F28" s="63">
        <v>1.21</v>
      </c>
      <c r="G28" s="99">
        <f t="shared" si="0"/>
        <v>0</v>
      </c>
      <c r="H28" s="76"/>
      <c r="I28" s="77">
        <v>31.15</v>
      </c>
      <c r="J28" s="77">
        <f t="shared" si="1"/>
        <v>31.15</v>
      </c>
      <c r="K28" s="77"/>
      <c r="L28" s="63">
        <v>31.15</v>
      </c>
      <c r="M28" s="63">
        <v>31.15</v>
      </c>
      <c r="N28" s="62"/>
    </row>
    <row r="29" spans="1:14" ht="18" customHeight="1" x14ac:dyDescent="0.25">
      <c r="A29" s="61">
        <v>28</v>
      </c>
      <c r="B29" s="65" t="s">
        <v>54</v>
      </c>
      <c r="C29" s="65" t="s">
        <v>14</v>
      </c>
      <c r="D29" s="64"/>
      <c r="E29" s="61">
        <v>0</v>
      </c>
      <c r="F29" s="63">
        <v>1.21</v>
      </c>
      <c r="G29" s="99">
        <f t="shared" si="0"/>
        <v>0</v>
      </c>
      <c r="H29" s="76"/>
      <c r="I29" s="77">
        <v>0</v>
      </c>
      <c r="J29" s="77">
        <f t="shared" si="1"/>
        <v>0</v>
      </c>
      <c r="K29" s="77"/>
      <c r="L29" s="63"/>
      <c r="M29" s="63"/>
      <c r="N29" s="62"/>
    </row>
    <row r="30" spans="1:14" ht="18" customHeight="1" x14ac:dyDescent="0.25">
      <c r="A30" s="61">
        <v>29</v>
      </c>
      <c r="B30" s="65" t="s">
        <v>56</v>
      </c>
      <c r="C30" s="65" t="s">
        <v>57</v>
      </c>
      <c r="D30" s="64"/>
      <c r="E30" s="61">
        <v>0</v>
      </c>
      <c r="F30" s="63">
        <v>1.21</v>
      </c>
      <c r="G30" s="99">
        <f t="shared" si="0"/>
        <v>0</v>
      </c>
      <c r="H30" s="76"/>
      <c r="I30" s="77">
        <v>0</v>
      </c>
      <c r="J30" s="77">
        <f t="shared" si="1"/>
        <v>0</v>
      </c>
      <c r="K30" s="77"/>
      <c r="L30" s="63"/>
      <c r="M30" s="63"/>
      <c r="N30" s="62"/>
    </row>
    <row r="31" spans="1:14" ht="18" customHeight="1" x14ac:dyDescent="0.25">
      <c r="A31" s="61">
        <v>30</v>
      </c>
      <c r="B31" s="65" t="s">
        <v>58</v>
      </c>
      <c r="C31" s="65" t="s">
        <v>32</v>
      </c>
      <c r="D31" s="64"/>
      <c r="E31" s="61">
        <v>0</v>
      </c>
      <c r="F31" s="63">
        <v>1.21</v>
      </c>
      <c r="G31" s="99">
        <f t="shared" si="0"/>
        <v>0</v>
      </c>
      <c r="H31" s="76"/>
      <c r="I31" s="77">
        <v>0</v>
      </c>
      <c r="J31" s="77">
        <f t="shared" si="1"/>
        <v>0</v>
      </c>
      <c r="K31" s="77"/>
      <c r="L31" s="63"/>
      <c r="M31" s="63"/>
      <c r="N31" s="62"/>
    </row>
    <row r="32" spans="1:14" ht="18" customHeight="1" x14ac:dyDescent="0.25">
      <c r="A32" s="61">
        <v>31</v>
      </c>
      <c r="B32" s="65" t="s">
        <v>59</v>
      </c>
      <c r="C32" s="65" t="s">
        <v>60</v>
      </c>
      <c r="D32" s="64"/>
      <c r="E32" s="61">
        <v>0</v>
      </c>
      <c r="F32" s="63">
        <v>1.21</v>
      </c>
      <c r="G32" s="99">
        <f t="shared" si="0"/>
        <v>0</v>
      </c>
      <c r="H32" s="76"/>
      <c r="I32" s="77">
        <v>0</v>
      </c>
      <c r="J32" s="77">
        <f t="shared" si="1"/>
        <v>0</v>
      </c>
      <c r="K32" s="77"/>
      <c r="L32" s="63"/>
      <c r="M32" s="63"/>
      <c r="N32" s="62"/>
    </row>
    <row r="33" spans="1:15" ht="18" customHeight="1" x14ac:dyDescent="0.25">
      <c r="A33" s="61">
        <v>32</v>
      </c>
      <c r="B33" s="65" t="s">
        <v>61</v>
      </c>
      <c r="C33" s="65" t="s">
        <v>62</v>
      </c>
      <c r="D33" s="64"/>
      <c r="E33" s="61">
        <v>0</v>
      </c>
      <c r="F33" s="63">
        <v>1.21</v>
      </c>
      <c r="G33" s="99">
        <f t="shared" si="0"/>
        <v>0</v>
      </c>
      <c r="H33" s="76"/>
      <c r="I33" s="77">
        <v>0</v>
      </c>
      <c r="J33" s="77">
        <f t="shared" si="1"/>
        <v>0</v>
      </c>
      <c r="K33" s="77"/>
      <c r="L33" s="63"/>
      <c r="M33" s="63"/>
      <c r="N33" s="62"/>
    </row>
    <row r="34" spans="1:15" ht="18" customHeight="1" x14ac:dyDescent="0.25">
      <c r="A34" s="61">
        <v>33</v>
      </c>
      <c r="B34" s="65" t="s">
        <v>63</v>
      </c>
      <c r="C34" s="65" t="s">
        <v>11</v>
      </c>
      <c r="D34" s="64"/>
      <c r="E34" s="61">
        <v>0</v>
      </c>
      <c r="F34" s="63">
        <v>1.21</v>
      </c>
      <c r="G34" s="99">
        <f t="shared" si="0"/>
        <v>0</v>
      </c>
      <c r="H34" s="76"/>
      <c r="I34" s="77">
        <v>0</v>
      </c>
      <c r="J34" s="77">
        <f t="shared" si="1"/>
        <v>0</v>
      </c>
      <c r="K34" s="77"/>
      <c r="L34" s="63"/>
      <c r="M34" s="63"/>
      <c r="N34" s="62"/>
    </row>
    <row r="35" spans="1:15" ht="18" customHeight="1" x14ac:dyDescent="0.25">
      <c r="A35" s="61">
        <v>34</v>
      </c>
      <c r="B35" s="65" t="s">
        <v>169</v>
      </c>
      <c r="C35" s="65" t="s">
        <v>50</v>
      </c>
      <c r="D35" s="64" t="s">
        <v>168</v>
      </c>
      <c r="E35" s="61">
        <v>235</v>
      </c>
      <c r="F35" s="63">
        <v>1.21</v>
      </c>
      <c r="G35" s="99">
        <f t="shared" si="0"/>
        <v>284.34999999999997</v>
      </c>
      <c r="H35" s="76"/>
      <c r="I35" s="77">
        <v>213.6</v>
      </c>
      <c r="J35" s="77">
        <f t="shared" si="1"/>
        <v>497.94999999999993</v>
      </c>
      <c r="K35" s="77"/>
      <c r="L35" s="101">
        <v>497.95</v>
      </c>
      <c r="M35" s="101">
        <v>497.95</v>
      </c>
      <c r="N35" s="102" t="s">
        <v>234</v>
      </c>
    </row>
    <row r="36" spans="1:15" ht="18" customHeight="1" x14ac:dyDescent="0.25">
      <c r="A36" s="61">
        <v>35</v>
      </c>
      <c r="B36" s="65" t="s">
        <v>64</v>
      </c>
      <c r="C36" s="65" t="s">
        <v>65</v>
      </c>
      <c r="D36" s="64"/>
      <c r="E36" s="61">
        <v>0</v>
      </c>
      <c r="F36" s="63">
        <v>1.21</v>
      </c>
      <c r="G36" s="99">
        <f t="shared" si="0"/>
        <v>0</v>
      </c>
      <c r="H36" s="76"/>
      <c r="I36" s="77">
        <v>0</v>
      </c>
      <c r="J36" s="77">
        <f t="shared" si="1"/>
        <v>0</v>
      </c>
      <c r="K36" s="77"/>
      <c r="L36" s="63"/>
      <c r="M36" s="63"/>
      <c r="N36" s="62"/>
    </row>
    <row r="37" spans="1:15" ht="18" customHeight="1" x14ac:dyDescent="0.25">
      <c r="A37" s="61">
        <v>36</v>
      </c>
      <c r="B37" s="65" t="s">
        <v>66</v>
      </c>
      <c r="C37" s="65" t="s">
        <v>65</v>
      </c>
      <c r="D37" s="64"/>
      <c r="E37" s="61">
        <v>0</v>
      </c>
      <c r="F37" s="63">
        <v>1.21</v>
      </c>
      <c r="G37" s="99">
        <f t="shared" si="0"/>
        <v>0</v>
      </c>
      <c r="H37" s="76"/>
      <c r="I37" s="77">
        <v>0</v>
      </c>
      <c r="J37" s="77">
        <f t="shared" si="1"/>
        <v>0</v>
      </c>
      <c r="K37" s="77"/>
      <c r="L37" s="63"/>
      <c r="M37" s="63"/>
      <c r="N37" s="62"/>
    </row>
    <row r="38" spans="1:15" ht="18" customHeight="1" x14ac:dyDescent="0.25">
      <c r="A38" s="61">
        <v>37</v>
      </c>
      <c r="B38" s="65" t="s">
        <v>67</v>
      </c>
      <c r="C38" s="65" t="s">
        <v>68</v>
      </c>
      <c r="D38" s="64"/>
      <c r="E38" s="61">
        <v>0</v>
      </c>
      <c r="F38" s="63">
        <v>1.21</v>
      </c>
      <c r="G38" s="99">
        <f t="shared" si="0"/>
        <v>0</v>
      </c>
      <c r="H38" s="76"/>
      <c r="I38" s="77">
        <v>0</v>
      </c>
      <c r="J38" s="77">
        <f t="shared" si="1"/>
        <v>0</v>
      </c>
      <c r="K38" s="77"/>
      <c r="L38" s="63"/>
      <c r="M38" s="63"/>
      <c r="N38" s="62"/>
    </row>
    <row r="39" spans="1:15" ht="18" customHeight="1" x14ac:dyDescent="0.25">
      <c r="A39" s="61">
        <v>38</v>
      </c>
      <c r="B39" s="66" t="s">
        <v>69</v>
      </c>
      <c r="C39" s="65" t="s">
        <v>35</v>
      </c>
      <c r="D39" s="64"/>
      <c r="E39" s="61">
        <v>0</v>
      </c>
      <c r="F39" s="63">
        <v>1.21</v>
      </c>
      <c r="G39" s="99">
        <f t="shared" si="0"/>
        <v>0</v>
      </c>
      <c r="H39" s="76"/>
      <c r="I39" s="77">
        <v>298.14999999999998</v>
      </c>
      <c r="J39" s="77">
        <f t="shared" si="1"/>
        <v>298.14999999999998</v>
      </c>
      <c r="K39" s="77"/>
      <c r="L39" s="63">
        <v>298.14999999999998</v>
      </c>
      <c r="M39" s="63">
        <v>298.14999999999998</v>
      </c>
      <c r="N39" s="62"/>
    </row>
    <row r="40" spans="1:15" ht="18" customHeight="1" x14ac:dyDescent="0.25">
      <c r="A40" s="61">
        <v>39</v>
      </c>
      <c r="B40" s="65" t="s">
        <v>70</v>
      </c>
      <c r="C40" s="65" t="s">
        <v>32</v>
      </c>
      <c r="D40" s="64" t="s">
        <v>168</v>
      </c>
      <c r="E40" s="61">
        <v>90</v>
      </c>
      <c r="F40" s="63">
        <v>1.21</v>
      </c>
      <c r="G40" s="99">
        <f t="shared" si="0"/>
        <v>108.89999999999999</v>
      </c>
      <c r="H40" s="76"/>
      <c r="I40" s="77">
        <v>0</v>
      </c>
      <c r="J40" s="77">
        <f t="shared" si="1"/>
        <v>108.89999999999999</v>
      </c>
      <c r="K40" s="77"/>
      <c r="L40" s="63">
        <v>108.9</v>
      </c>
      <c r="M40" s="63">
        <v>108.9</v>
      </c>
      <c r="N40" s="102" t="s">
        <v>239</v>
      </c>
    </row>
    <row r="41" spans="1:15" ht="18" customHeight="1" x14ac:dyDescent="0.25">
      <c r="A41" s="61">
        <v>40</v>
      </c>
      <c r="B41" s="65" t="s">
        <v>71</v>
      </c>
      <c r="C41" s="65" t="s">
        <v>14</v>
      </c>
      <c r="D41" s="64" t="s">
        <v>168</v>
      </c>
      <c r="E41" s="61">
        <v>20</v>
      </c>
      <c r="F41" s="63">
        <v>1.21</v>
      </c>
      <c r="G41" s="99">
        <f t="shared" si="0"/>
        <v>24.2</v>
      </c>
      <c r="H41" s="76"/>
      <c r="I41" s="77">
        <v>89</v>
      </c>
      <c r="J41" s="77">
        <f t="shared" si="1"/>
        <v>113.2</v>
      </c>
      <c r="K41" s="77"/>
      <c r="L41" s="63">
        <v>113.2</v>
      </c>
      <c r="M41" s="63">
        <v>113.2</v>
      </c>
      <c r="N41" s="79" t="s">
        <v>245</v>
      </c>
      <c r="O41" s="15"/>
    </row>
    <row r="42" spans="1:15" ht="18" customHeight="1" x14ac:dyDescent="0.25">
      <c r="A42" s="61">
        <v>41</v>
      </c>
      <c r="B42" s="65" t="s">
        <v>171</v>
      </c>
      <c r="C42" s="65" t="s">
        <v>72</v>
      </c>
      <c r="D42" s="64"/>
      <c r="E42" s="61">
        <v>0</v>
      </c>
      <c r="F42" s="63">
        <v>1.21</v>
      </c>
      <c r="G42" s="99">
        <f t="shared" si="0"/>
        <v>0</v>
      </c>
      <c r="H42" s="76"/>
      <c r="I42" s="77">
        <v>0</v>
      </c>
      <c r="J42" s="77">
        <f t="shared" si="1"/>
        <v>0</v>
      </c>
      <c r="K42" s="77"/>
      <c r="L42" s="63"/>
      <c r="M42" s="63"/>
      <c r="N42" s="62"/>
    </row>
    <row r="43" spans="1:15" ht="18" customHeight="1" x14ac:dyDescent="0.25">
      <c r="A43" s="61">
        <v>42</v>
      </c>
      <c r="B43" s="65" t="s">
        <v>221</v>
      </c>
      <c r="C43" s="65" t="s">
        <v>222</v>
      </c>
      <c r="D43" s="64"/>
      <c r="E43" s="61">
        <v>20</v>
      </c>
      <c r="F43" s="63">
        <v>1.21</v>
      </c>
      <c r="G43" s="99">
        <f t="shared" si="0"/>
        <v>24.2</v>
      </c>
      <c r="H43" s="76"/>
      <c r="I43" s="77"/>
      <c r="J43" s="77">
        <f t="shared" si="1"/>
        <v>24.2</v>
      </c>
      <c r="K43" s="77"/>
      <c r="L43" s="63">
        <v>24.2</v>
      </c>
      <c r="M43" s="63">
        <v>24.2</v>
      </c>
      <c r="N43" s="62"/>
    </row>
    <row r="44" spans="1:15" ht="18" customHeight="1" x14ac:dyDescent="0.25">
      <c r="A44" s="61">
        <v>43</v>
      </c>
      <c r="B44" s="65" t="s">
        <v>73</v>
      </c>
      <c r="C44" s="65" t="s">
        <v>14</v>
      </c>
      <c r="D44" s="64" t="s">
        <v>168</v>
      </c>
      <c r="E44" s="61">
        <v>45</v>
      </c>
      <c r="F44" s="63">
        <v>1.21</v>
      </c>
      <c r="G44" s="99">
        <f t="shared" si="0"/>
        <v>54.449999999999996</v>
      </c>
      <c r="H44" s="76"/>
      <c r="I44" s="77">
        <v>0</v>
      </c>
      <c r="J44" s="77">
        <f t="shared" si="1"/>
        <v>54.449999999999996</v>
      </c>
      <c r="K44" s="77"/>
      <c r="L44" s="63">
        <v>54.45</v>
      </c>
      <c r="M44" s="63">
        <v>54.45</v>
      </c>
      <c r="N44" s="62"/>
    </row>
    <row r="45" spans="1:15" ht="18" customHeight="1" x14ac:dyDescent="0.25">
      <c r="A45" s="61">
        <v>44</v>
      </c>
      <c r="B45" s="65" t="s">
        <v>74</v>
      </c>
      <c r="C45" s="65" t="s">
        <v>75</v>
      </c>
      <c r="D45" s="64"/>
      <c r="E45" s="61">
        <v>0</v>
      </c>
      <c r="F45" s="63">
        <v>1.21</v>
      </c>
      <c r="G45" s="99">
        <f t="shared" si="0"/>
        <v>0</v>
      </c>
      <c r="H45" s="76"/>
      <c r="I45" s="77">
        <v>0</v>
      </c>
      <c r="J45" s="77">
        <f t="shared" si="1"/>
        <v>0</v>
      </c>
      <c r="K45" s="77"/>
      <c r="L45" s="63"/>
      <c r="M45" s="63"/>
      <c r="N45" s="62"/>
    </row>
    <row r="46" spans="1:15" ht="18" customHeight="1" x14ac:dyDescent="0.25">
      <c r="A46" s="61">
        <v>45</v>
      </c>
      <c r="B46" s="65" t="s">
        <v>76</v>
      </c>
      <c r="C46" s="65" t="s">
        <v>77</v>
      </c>
      <c r="D46" s="64"/>
      <c r="E46" s="61">
        <v>0</v>
      </c>
      <c r="F46" s="63">
        <v>1.21</v>
      </c>
      <c r="G46" s="99">
        <f t="shared" si="0"/>
        <v>0</v>
      </c>
      <c r="H46" s="76"/>
      <c r="I46" s="77">
        <v>0</v>
      </c>
      <c r="J46" s="77">
        <f t="shared" si="1"/>
        <v>0</v>
      </c>
      <c r="K46" s="77"/>
      <c r="L46" s="63"/>
      <c r="M46" s="63"/>
      <c r="N46" s="62"/>
    </row>
    <row r="47" spans="1:15" ht="18" customHeight="1" x14ac:dyDescent="0.25">
      <c r="A47" s="61">
        <v>46</v>
      </c>
      <c r="B47" s="65" t="s">
        <v>78</v>
      </c>
      <c r="C47" s="65" t="s">
        <v>40</v>
      </c>
      <c r="D47" s="64"/>
      <c r="E47" s="61">
        <v>0</v>
      </c>
      <c r="F47" s="63">
        <v>1.21</v>
      </c>
      <c r="G47" s="99">
        <f t="shared" si="0"/>
        <v>0</v>
      </c>
      <c r="H47" s="76"/>
      <c r="I47" s="77">
        <v>0</v>
      </c>
      <c r="J47" s="77">
        <f t="shared" si="1"/>
        <v>0</v>
      </c>
      <c r="K47" s="77"/>
      <c r="L47" s="63"/>
      <c r="M47" s="63"/>
      <c r="N47" s="62"/>
    </row>
    <row r="48" spans="1:15" ht="18" customHeight="1" x14ac:dyDescent="0.25">
      <c r="A48" s="61">
        <v>47</v>
      </c>
      <c r="B48" s="65" t="s">
        <v>79</v>
      </c>
      <c r="C48" s="65" t="s">
        <v>50</v>
      </c>
      <c r="D48" s="64" t="s">
        <v>168</v>
      </c>
      <c r="E48" s="61">
        <v>195</v>
      </c>
      <c r="F48" s="63">
        <v>1.21</v>
      </c>
      <c r="G48" s="99">
        <f t="shared" si="0"/>
        <v>235.95</v>
      </c>
      <c r="H48" s="76"/>
      <c r="I48" s="77">
        <v>191.35</v>
      </c>
      <c r="J48" s="77">
        <f t="shared" si="1"/>
        <v>427.29999999999995</v>
      </c>
      <c r="K48" s="77"/>
      <c r="L48" s="63">
        <v>427.3</v>
      </c>
      <c r="M48" s="63">
        <v>427.3</v>
      </c>
      <c r="N48" s="102" t="s">
        <v>243</v>
      </c>
    </row>
    <row r="49" spans="1:14" ht="18" customHeight="1" x14ac:dyDescent="0.25">
      <c r="A49" s="61">
        <v>48</v>
      </c>
      <c r="B49" s="65" t="s">
        <v>80</v>
      </c>
      <c r="C49" s="65" t="s">
        <v>14</v>
      </c>
      <c r="D49" s="64"/>
      <c r="E49" s="61">
        <v>0</v>
      </c>
      <c r="F49" s="63">
        <v>1.21</v>
      </c>
      <c r="G49" s="99">
        <f t="shared" si="0"/>
        <v>0</v>
      </c>
      <c r="H49" s="76"/>
      <c r="I49" s="77">
        <v>160.19999999999999</v>
      </c>
      <c r="J49" s="77">
        <f t="shared" si="1"/>
        <v>160.19999999999999</v>
      </c>
      <c r="K49" s="77"/>
      <c r="L49" s="63">
        <v>160.19999999999999</v>
      </c>
      <c r="M49" s="63">
        <v>160.19999999999999</v>
      </c>
      <c r="N49" s="62"/>
    </row>
    <row r="50" spans="1:14" ht="18" customHeight="1" x14ac:dyDescent="0.25">
      <c r="A50" s="61">
        <v>49</v>
      </c>
      <c r="B50" s="65" t="s">
        <v>81</v>
      </c>
      <c r="C50" s="65" t="s">
        <v>25</v>
      </c>
      <c r="D50" s="64"/>
      <c r="E50" s="61">
        <v>0</v>
      </c>
      <c r="F50" s="63">
        <v>1.21</v>
      </c>
      <c r="G50" s="99">
        <f t="shared" si="0"/>
        <v>0</v>
      </c>
      <c r="H50" s="76"/>
      <c r="I50" s="77">
        <v>0</v>
      </c>
      <c r="J50" s="77">
        <f t="shared" si="1"/>
        <v>0</v>
      </c>
      <c r="K50" s="77"/>
      <c r="L50" s="63"/>
      <c r="M50" s="63"/>
      <c r="N50" s="62"/>
    </row>
    <row r="51" spans="1:14" ht="18" customHeight="1" x14ac:dyDescent="0.25">
      <c r="A51" s="61">
        <v>50</v>
      </c>
      <c r="B51" s="65" t="s">
        <v>219</v>
      </c>
      <c r="C51" s="65" t="s">
        <v>122</v>
      </c>
      <c r="D51" s="64" t="s">
        <v>168</v>
      </c>
      <c r="E51" s="61">
        <v>145</v>
      </c>
      <c r="F51" s="63">
        <v>1.21</v>
      </c>
      <c r="G51" s="99">
        <f t="shared" si="0"/>
        <v>175.45</v>
      </c>
      <c r="H51" s="76"/>
      <c r="I51" s="77"/>
      <c r="J51" s="77">
        <f t="shared" si="1"/>
        <v>175.45</v>
      </c>
      <c r="K51" s="77">
        <v>125</v>
      </c>
      <c r="L51" s="63">
        <v>50.45</v>
      </c>
      <c r="M51" s="63">
        <v>50.45</v>
      </c>
      <c r="N51" s="62" t="s">
        <v>230</v>
      </c>
    </row>
    <row r="52" spans="1:14" ht="18" customHeight="1" x14ac:dyDescent="0.25">
      <c r="A52" s="61">
        <v>51</v>
      </c>
      <c r="B52" s="65" t="s">
        <v>184</v>
      </c>
      <c r="C52" s="65" t="s">
        <v>185</v>
      </c>
      <c r="D52" s="64"/>
      <c r="E52" s="61">
        <v>0</v>
      </c>
      <c r="F52" s="63">
        <v>1.21</v>
      </c>
      <c r="G52" s="99">
        <f t="shared" si="0"/>
        <v>0</v>
      </c>
      <c r="H52" s="76"/>
      <c r="I52" s="77">
        <v>0</v>
      </c>
      <c r="J52" s="77">
        <f t="shared" si="1"/>
        <v>0</v>
      </c>
      <c r="K52" s="77"/>
      <c r="L52" s="63"/>
      <c r="M52" s="63"/>
      <c r="N52" s="62"/>
    </row>
    <row r="53" spans="1:14" ht="18" customHeight="1" x14ac:dyDescent="0.25">
      <c r="A53" s="61">
        <v>52</v>
      </c>
      <c r="B53" s="65" t="s">
        <v>82</v>
      </c>
      <c r="C53" s="65" t="s">
        <v>19</v>
      </c>
      <c r="D53" s="64"/>
      <c r="E53" s="61">
        <v>0</v>
      </c>
      <c r="F53" s="63">
        <v>1.21</v>
      </c>
      <c r="G53" s="99">
        <f t="shared" si="0"/>
        <v>0</v>
      </c>
      <c r="H53" s="76"/>
      <c r="I53" s="77">
        <v>0</v>
      </c>
      <c r="J53" s="77">
        <f t="shared" si="1"/>
        <v>0</v>
      </c>
      <c r="K53" s="77"/>
      <c r="L53" s="63"/>
      <c r="M53" s="63"/>
      <c r="N53" s="80"/>
    </row>
    <row r="54" spans="1:14" ht="18" customHeight="1" x14ac:dyDescent="0.25">
      <c r="A54" s="61">
        <v>53</v>
      </c>
      <c r="B54" s="65" t="s">
        <v>83</v>
      </c>
      <c r="C54" s="65" t="s">
        <v>11</v>
      </c>
      <c r="D54" s="64" t="s">
        <v>168</v>
      </c>
      <c r="E54" s="61">
        <v>275</v>
      </c>
      <c r="F54" s="63">
        <v>1.21</v>
      </c>
      <c r="G54" s="99">
        <f t="shared" si="0"/>
        <v>332.75</v>
      </c>
      <c r="H54" s="76"/>
      <c r="I54" s="77">
        <v>120.8</v>
      </c>
      <c r="J54" s="77">
        <f t="shared" si="1"/>
        <v>453.55</v>
      </c>
      <c r="K54" s="77"/>
      <c r="L54" s="63">
        <v>453.55</v>
      </c>
      <c r="M54" s="63">
        <v>453.55</v>
      </c>
      <c r="N54" s="62" t="s">
        <v>251</v>
      </c>
    </row>
    <row r="55" spans="1:14" ht="18" customHeight="1" x14ac:dyDescent="0.25">
      <c r="A55" s="61">
        <v>54</v>
      </c>
      <c r="B55" s="65" t="s">
        <v>84</v>
      </c>
      <c r="C55" s="65" t="s">
        <v>25</v>
      </c>
      <c r="D55" s="64"/>
      <c r="E55" s="61">
        <v>0</v>
      </c>
      <c r="F55" s="63">
        <v>1.21</v>
      </c>
      <c r="G55" s="99">
        <f t="shared" si="0"/>
        <v>0</v>
      </c>
      <c r="H55" s="76"/>
      <c r="I55" s="77">
        <v>0</v>
      </c>
      <c r="J55" s="77">
        <f t="shared" si="1"/>
        <v>0</v>
      </c>
      <c r="K55" s="77"/>
      <c r="L55" s="63"/>
      <c r="M55" s="63"/>
      <c r="N55" s="62"/>
    </row>
    <row r="56" spans="1:14" ht="18" customHeight="1" x14ac:dyDescent="0.25">
      <c r="A56" s="61">
        <v>55</v>
      </c>
      <c r="B56" s="65" t="s">
        <v>85</v>
      </c>
      <c r="C56" s="65" t="s">
        <v>11</v>
      </c>
      <c r="D56" s="64" t="s">
        <v>168</v>
      </c>
      <c r="E56" s="61">
        <v>110</v>
      </c>
      <c r="F56" s="63">
        <v>1.21</v>
      </c>
      <c r="G56" s="99">
        <f t="shared" si="0"/>
        <v>133.1</v>
      </c>
      <c r="H56" s="76"/>
      <c r="I56" s="77">
        <v>84.55</v>
      </c>
      <c r="J56" s="77">
        <f t="shared" si="1"/>
        <v>217.64999999999998</v>
      </c>
      <c r="K56" s="77"/>
      <c r="L56" s="63">
        <v>217.65</v>
      </c>
      <c r="M56" s="63">
        <v>217.65</v>
      </c>
      <c r="N56" s="62" t="s">
        <v>252</v>
      </c>
    </row>
    <row r="57" spans="1:14" ht="18" customHeight="1" x14ac:dyDescent="0.25">
      <c r="A57" s="61">
        <v>56</v>
      </c>
      <c r="B57" s="65" t="s">
        <v>172</v>
      </c>
      <c r="C57" s="65" t="s">
        <v>11</v>
      </c>
      <c r="D57" s="64" t="s">
        <v>168</v>
      </c>
      <c r="E57" s="61">
        <v>150</v>
      </c>
      <c r="F57" s="63">
        <v>1.21</v>
      </c>
      <c r="G57" s="99">
        <f t="shared" si="0"/>
        <v>181.5</v>
      </c>
      <c r="H57" s="76"/>
      <c r="I57" s="77">
        <v>120.15</v>
      </c>
      <c r="J57" s="77">
        <f t="shared" si="1"/>
        <v>301.64999999999998</v>
      </c>
      <c r="K57" s="77"/>
      <c r="L57" s="63">
        <v>301.64999999999998</v>
      </c>
      <c r="M57" s="63">
        <v>301.64999999999998</v>
      </c>
      <c r="N57" s="62" t="s">
        <v>253</v>
      </c>
    </row>
    <row r="58" spans="1:14" ht="18" customHeight="1" x14ac:dyDescent="0.25">
      <c r="A58" s="61">
        <v>57</v>
      </c>
      <c r="B58" s="65" t="s">
        <v>186</v>
      </c>
      <c r="C58" s="65" t="s">
        <v>187</v>
      </c>
      <c r="D58" s="64" t="s">
        <v>168</v>
      </c>
      <c r="E58" s="61">
        <v>205</v>
      </c>
      <c r="F58" s="63">
        <v>1.21</v>
      </c>
      <c r="G58" s="99">
        <f t="shared" si="0"/>
        <v>248.04999999999998</v>
      </c>
      <c r="H58" s="76"/>
      <c r="I58" s="77">
        <v>0</v>
      </c>
      <c r="J58" s="77">
        <f t="shared" si="1"/>
        <v>248.04999999999998</v>
      </c>
      <c r="K58" s="77">
        <v>248.05</v>
      </c>
      <c r="L58" s="63">
        <v>0</v>
      </c>
      <c r="M58" s="63">
        <v>0</v>
      </c>
      <c r="N58" s="62" t="s">
        <v>229</v>
      </c>
    </row>
    <row r="59" spans="1:14" ht="18" customHeight="1" x14ac:dyDescent="0.25">
      <c r="A59" s="61">
        <v>58</v>
      </c>
      <c r="B59" s="65" t="s">
        <v>86</v>
      </c>
      <c r="C59" s="65" t="s">
        <v>14</v>
      </c>
      <c r="D59" s="64" t="s">
        <v>168</v>
      </c>
      <c r="E59" s="61">
        <v>215</v>
      </c>
      <c r="F59" s="63">
        <v>1.21</v>
      </c>
      <c r="G59" s="99">
        <f t="shared" si="0"/>
        <v>260.14999999999998</v>
      </c>
      <c r="H59" s="76"/>
      <c r="I59" s="77">
        <v>191.35</v>
      </c>
      <c r="J59" s="77">
        <f t="shared" si="1"/>
        <v>451.5</v>
      </c>
      <c r="K59" s="77"/>
      <c r="L59" s="63">
        <v>451.5</v>
      </c>
      <c r="M59" s="63">
        <v>451.5</v>
      </c>
      <c r="N59" s="62"/>
    </row>
    <row r="60" spans="1:14" ht="18" customHeight="1" x14ac:dyDescent="0.25">
      <c r="A60" s="61">
        <v>59</v>
      </c>
      <c r="B60" s="67" t="s">
        <v>87</v>
      </c>
      <c r="C60" s="67" t="s">
        <v>88</v>
      </c>
      <c r="D60" s="64"/>
      <c r="E60" s="68">
        <v>0</v>
      </c>
      <c r="F60" s="63">
        <v>1.21</v>
      </c>
      <c r="G60" s="99">
        <f t="shared" si="0"/>
        <v>0</v>
      </c>
      <c r="H60" s="76"/>
      <c r="I60" s="77">
        <v>0</v>
      </c>
      <c r="J60" s="77">
        <f t="shared" si="1"/>
        <v>0</v>
      </c>
      <c r="K60" s="81"/>
      <c r="L60" s="82"/>
      <c r="M60" s="82"/>
      <c r="N60" s="62"/>
    </row>
    <row r="61" spans="1:14" ht="18" customHeight="1" x14ac:dyDescent="0.25">
      <c r="A61" s="61">
        <v>60</v>
      </c>
      <c r="B61" s="65" t="s">
        <v>89</v>
      </c>
      <c r="C61" s="65" t="s">
        <v>90</v>
      </c>
      <c r="D61" s="64"/>
      <c r="E61" s="61">
        <v>0</v>
      </c>
      <c r="F61" s="63">
        <v>1.21</v>
      </c>
      <c r="G61" s="99">
        <f t="shared" si="0"/>
        <v>0</v>
      </c>
      <c r="H61" s="83"/>
      <c r="I61" s="77">
        <v>0</v>
      </c>
      <c r="J61" s="77">
        <f t="shared" si="1"/>
        <v>0</v>
      </c>
      <c r="K61" s="77"/>
      <c r="L61" s="63"/>
      <c r="M61" s="63"/>
      <c r="N61" s="62"/>
    </row>
    <row r="62" spans="1:14" ht="18" customHeight="1" x14ac:dyDescent="0.25">
      <c r="A62" s="61">
        <v>61</v>
      </c>
      <c r="B62" s="65" t="s">
        <v>91</v>
      </c>
      <c r="C62" s="65" t="s">
        <v>14</v>
      </c>
      <c r="D62" s="64" t="s">
        <v>168</v>
      </c>
      <c r="E62" s="61">
        <v>235</v>
      </c>
      <c r="F62" s="63">
        <v>1.21</v>
      </c>
      <c r="G62" s="99">
        <f t="shared" si="0"/>
        <v>284.34999999999997</v>
      </c>
      <c r="H62" s="83"/>
      <c r="I62" s="77">
        <v>0</v>
      </c>
      <c r="J62" s="77">
        <f t="shared" si="1"/>
        <v>284.34999999999997</v>
      </c>
      <c r="K62" s="100">
        <v>284.35000000000002</v>
      </c>
      <c r="L62" s="63">
        <v>0</v>
      </c>
      <c r="M62" s="63">
        <v>0</v>
      </c>
      <c r="N62" s="62" t="s">
        <v>228</v>
      </c>
    </row>
    <row r="63" spans="1:14" ht="18" customHeight="1" x14ac:dyDescent="0.25">
      <c r="A63" s="61">
        <v>62</v>
      </c>
      <c r="B63" s="65" t="s">
        <v>92</v>
      </c>
      <c r="C63" s="65" t="s">
        <v>93</v>
      </c>
      <c r="D63" s="64"/>
      <c r="E63" s="61">
        <v>0</v>
      </c>
      <c r="F63" s="63">
        <v>1.21</v>
      </c>
      <c r="G63" s="99">
        <f t="shared" si="0"/>
        <v>0</v>
      </c>
      <c r="H63" s="83"/>
      <c r="I63" s="77">
        <v>0</v>
      </c>
      <c r="J63" s="77">
        <f t="shared" si="1"/>
        <v>0</v>
      </c>
      <c r="K63" s="77"/>
      <c r="L63" s="63"/>
      <c r="M63" s="63"/>
      <c r="N63" s="62"/>
    </row>
    <row r="64" spans="1:14" ht="18" customHeight="1" x14ac:dyDescent="0.25">
      <c r="A64" s="61">
        <v>63</v>
      </c>
      <c r="B64" s="65" t="s">
        <v>94</v>
      </c>
      <c r="C64" s="65" t="s">
        <v>30</v>
      </c>
      <c r="D64" s="64" t="s">
        <v>168</v>
      </c>
      <c r="E64" s="61">
        <v>95</v>
      </c>
      <c r="F64" s="63">
        <v>1.21</v>
      </c>
      <c r="G64" s="99">
        <f t="shared" si="0"/>
        <v>114.95</v>
      </c>
      <c r="H64" s="83"/>
      <c r="I64" s="77">
        <v>102.35</v>
      </c>
      <c r="J64" s="77">
        <f t="shared" si="1"/>
        <v>217.3</v>
      </c>
      <c r="K64" s="77"/>
      <c r="L64" s="63">
        <v>217.3</v>
      </c>
      <c r="M64" s="63">
        <v>217.3</v>
      </c>
      <c r="N64" s="62"/>
    </row>
    <row r="65" spans="1:14" ht="18" customHeight="1" x14ac:dyDescent="0.25">
      <c r="A65" s="61">
        <v>64</v>
      </c>
      <c r="B65" s="65" t="s">
        <v>95</v>
      </c>
      <c r="C65" s="65" t="s">
        <v>11</v>
      </c>
      <c r="D65" s="64" t="s">
        <v>168</v>
      </c>
      <c r="E65" s="61">
        <v>285</v>
      </c>
      <c r="F65" s="63">
        <v>1.21</v>
      </c>
      <c r="G65" s="99">
        <f t="shared" si="0"/>
        <v>344.84999999999997</v>
      </c>
      <c r="H65" s="83"/>
      <c r="I65" s="77">
        <v>338.2</v>
      </c>
      <c r="J65" s="77">
        <f t="shared" si="1"/>
        <v>683.05</v>
      </c>
      <c r="K65" s="77"/>
      <c r="L65" s="101">
        <v>683.05</v>
      </c>
      <c r="M65" s="101">
        <v>683.05</v>
      </c>
      <c r="N65" s="102" t="s">
        <v>236</v>
      </c>
    </row>
    <row r="66" spans="1:14" ht="18" customHeight="1" x14ac:dyDescent="0.25">
      <c r="A66" s="61">
        <v>65</v>
      </c>
      <c r="B66" s="65" t="s">
        <v>96</v>
      </c>
      <c r="C66" s="65" t="s">
        <v>43</v>
      </c>
      <c r="D66" s="64" t="s">
        <v>168</v>
      </c>
      <c r="E66" s="61">
        <v>320</v>
      </c>
      <c r="F66" s="63">
        <v>1.21</v>
      </c>
      <c r="G66" s="99">
        <f t="shared" si="0"/>
        <v>387.2</v>
      </c>
      <c r="H66" s="83"/>
      <c r="I66" s="77">
        <v>387.15</v>
      </c>
      <c r="J66" s="77">
        <f t="shared" si="1"/>
        <v>774.34999999999991</v>
      </c>
      <c r="K66" s="77"/>
      <c r="L66" s="63">
        <v>774.35</v>
      </c>
      <c r="M66" s="63">
        <v>774.35</v>
      </c>
      <c r="N66" s="62" t="s">
        <v>254</v>
      </c>
    </row>
    <row r="67" spans="1:14" ht="18" customHeight="1" x14ac:dyDescent="0.25">
      <c r="A67" s="61">
        <v>66</v>
      </c>
      <c r="B67" s="65" t="s">
        <v>97</v>
      </c>
      <c r="C67" s="65" t="s">
        <v>98</v>
      </c>
      <c r="D67" s="64"/>
      <c r="E67" s="61">
        <v>0</v>
      </c>
      <c r="F67" s="63">
        <v>1.21</v>
      </c>
      <c r="G67" s="99">
        <f t="shared" ref="G67:G130" si="2">E67*F67</f>
        <v>0</v>
      </c>
      <c r="H67" s="83"/>
      <c r="I67" s="77">
        <v>0</v>
      </c>
      <c r="J67" s="77">
        <f t="shared" ref="J67:J130" si="3">I67+G67</f>
        <v>0</v>
      </c>
      <c r="K67" s="77"/>
      <c r="L67" s="63"/>
      <c r="M67" s="63"/>
      <c r="N67" s="62"/>
    </row>
    <row r="68" spans="1:14" ht="18" customHeight="1" x14ac:dyDescent="0.25">
      <c r="A68" s="61">
        <v>67</v>
      </c>
      <c r="B68" s="65" t="s">
        <v>99</v>
      </c>
      <c r="C68" s="65" t="s">
        <v>35</v>
      </c>
      <c r="D68" s="64" t="s">
        <v>168</v>
      </c>
      <c r="E68" s="61">
        <v>225</v>
      </c>
      <c r="F68" s="63">
        <v>1.21</v>
      </c>
      <c r="G68" s="99">
        <f t="shared" si="2"/>
        <v>272.25</v>
      </c>
      <c r="H68" s="83"/>
      <c r="I68" s="77">
        <v>0</v>
      </c>
      <c r="J68" s="77">
        <f t="shared" si="3"/>
        <v>272.25</v>
      </c>
      <c r="K68" s="77"/>
      <c r="L68" s="63">
        <v>272.25</v>
      </c>
      <c r="M68" s="63">
        <v>272.25</v>
      </c>
      <c r="N68" s="62" t="s">
        <v>258</v>
      </c>
    </row>
    <row r="69" spans="1:14" ht="18" customHeight="1" x14ac:dyDescent="0.25">
      <c r="A69" s="61">
        <v>68</v>
      </c>
      <c r="B69" s="65" t="s">
        <v>101</v>
      </c>
      <c r="C69" s="65" t="s">
        <v>30</v>
      </c>
      <c r="D69" s="64" t="s">
        <v>168</v>
      </c>
      <c r="E69" s="61">
        <v>160</v>
      </c>
      <c r="F69" s="63">
        <v>1.21</v>
      </c>
      <c r="G69" s="99">
        <f t="shared" si="2"/>
        <v>193.6</v>
      </c>
      <c r="H69" s="83"/>
      <c r="I69" s="77">
        <v>93.45</v>
      </c>
      <c r="J69" s="77">
        <f t="shared" si="3"/>
        <v>287.05</v>
      </c>
      <c r="K69" s="84">
        <v>287.05</v>
      </c>
      <c r="L69" s="63">
        <v>0</v>
      </c>
      <c r="M69" s="63">
        <v>0</v>
      </c>
      <c r="N69" s="62" t="s">
        <v>231</v>
      </c>
    </row>
    <row r="70" spans="1:14" ht="18" customHeight="1" x14ac:dyDescent="0.25">
      <c r="A70" s="61">
        <v>69</v>
      </c>
      <c r="B70" s="65" t="s">
        <v>102</v>
      </c>
      <c r="C70" s="65" t="s">
        <v>50</v>
      </c>
      <c r="D70" s="64"/>
      <c r="E70" s="61">
        <v>0</v>
      </c>
      <c r="F70" s="63">
        <v>1.21</v>
      </c>
      <c r="G70" s="99">
        <f t="shared" si="2"/>
        <v>0</v>
      </c>
      <c r="H70" s="83"/>
      <c r="I70" s="77">
        <v>124.6</v>
      </c>
      <c r="J70" s="77">
        <f t="shared" si="3"/>
        <v>124.6</v>
      </c>
      <c r="K70" s="77"/>
      <c r="L70" s="63">
        <v>124.6</v>
      </c>
      <c r="M70" s="63">
        <v>124.6</v>
      </c>
      <c r="N70" s="62"/>
    </row>
    <row r="71" spans="1:14" ht="18" customHeight="1" x14ac:dyDescent="0.25">
      <c r="A71" s="61">
        <v>70</v>
      </c>
      <c r="B71" s="65" t="s">
        <v>103</v>
      </c>
      <c r="C71" s="65" t="s">
        <v>52</v>
      </c>
      <c r="D71" s="64"/>
      <c r="E71" s="61">
        <v>0</v>
      </c>
      <c r="F71" s="63">
        <v>1.21</v>
      </c>
      <c r="G71" s="99">
        <f t="shared" si="2"/>
        <v>0</v>
      </c>
      <c r="H71" s="83"/>
      <c r="I71" s="77">
        <v>0</v>
      </c>
      <c r="J71" s="77">
        <f t="shared" si="3"/>
        <v>0</v>
      </c>
      <c r="K71" s="77"/>
      <c r="L71" s="63"/>
      <c r="M71" s="63"/>
      <c r="N71" s="62"/>
    </row>
    <row r="72" spans="1:14" ht="18" customHeight="1" x14ac:dyDescent="0.25">
      <c r="A72" s="61">
        <v>71</v>
      </c>
      <c r="B72" s="65" t="s">
        <v>104</v>
      </c>
      <c r="C72" s="65" t="s">
        <v>50</v>
      </c>
      <c r="D72" s="64"/>
      <c r="E72" s="61">
        <v>0</v>
      </c>
      <c r="F72" s="63">
        <v>1.21</v>
      </c>
      <c r="G72" s="99">
        <f t="shared" si="2"/>
        <v>0</v>
      </c>
      <c r="H72" s="83"/>
      <c r="I72" s="77">
        <v>0</v>
      </c>
      <c r="J72" s="77">
        <f t="shared" si="3"/>
        <v>0</v>
      </c>
      <c r="K72" s="77"/>
      <c r="L72" s="63"/>
      <c r="M72" s="63"/>
      <c r="N72" s="62"/>
    </row>
    <row r="73" spans="1:14" ht="18" customHeight="1" x14ac:dyDescent="0.25">
      <c r="A73" s="61">
        <v>72</v>
      </c>
      <c r="B73" s="65" t="s">
        <v>183</v>
      </c>
      <c r="C73" s="65" t="s">
        <v>11</v>
      </c>
      <c r="D73" s="64" t="s">
        <v>168</v>
      </c>
      <c r="E73" s="61">
        <v>125</v>
      </c>
      <c r="F73" s="63">
        <v>1.21</v>
      </c>
      <c r="G73" s="99">
        <f t="shared" si="2"/>
        <v>151.25</v>
      </c>
      <c r="H73" s="83"/>
      <c r="I73" s="77">
        <v>26.7</v>
      </c>
      <c r="J73" s="77">
        <f t="shared" si="3"/>
        <v>177.95</v>
      </c>
      <c r="K73" s="77"/>
      <c r="L73" s="63">
        <v>177.95</v>
      </c>
      <c r="M73" s="63">
        <v>177.95</v>
      </c>
      <c r="N73" s="62" t="s">
        <v>258</v>
      </c>
    </row>
    <row r="74" spans="1:14" ht="18" customHeight="1" x14ac:dyDescent="0.25">
      <c r="A74" s="61">
        <v>73</v>
      </c>
      <c r="B74" s="65" t="s">
        <v>105</v>
      </c>
      <c r="C74" s="65" t="s">
        <v>47</v>
      </c>
      <c r="D74" s="64"/>
      <c r="E74" s="61">
        <v>0</v>
      </c>
      <c r="F74" s="63">
        <v>1.21</v>
      </c>
      <c r="G74" s="99">
        <f t="shared" si="2"/>
        <v>0</v>
      </c>
      <c r="H74" s="83"/>
      <c r="I74" s="77">
        <v>0</v>
      </c>
      <c r="J74" s="77">
        <f t="shared" si="3"/>
        <v>0</v>
      </c>
      <c r="K74" s="77"/>
      <c r="L74" s="63"/>
      <c r="M74" s="63"/>
      <c r="N74" s="62"/>
    </row>
    <row r="75" spans="1:14" ht="18" customHeight="1" x14ac:dyDescent="0.25">
      <c r="A75" s="61">
        <v>74</v>
      </c>
      <c r="B75" s="65" t="s">
        <v>106</v>
      </c>
      <c r="C75" s="65" t="s">
        <v>23</v>
      </c>
      <c r="D75" s="64"/>
      <c r="E75" s="61">
        <v>0</v>
      </c>
      <c r="F75" s="63">
        <v>1.21</v>
      </c>
      <c r="G75" s="99">
        <f t="shared" si="2"/>
        <v>0</v>
      </c>
      <c r="H75" s="83"/>
      <c r="I75" s="77">
        <v>0</v>
      </c>
      <c r="J75" s="77">
        <f t="shared" si="3"/>
        <v>0</v>
      </c>
      <c r="K75" s="77"/>
      <c r="L75" s="63"/>
      <c r="M75" s="63"/>
      <c r="N75" s="62"/>
    </row>
    <row r="76" spans="1:14" ht="18" customHeight="1" x14ac:dyDescent="0.25">
      <c r="A76" s="61">
        <v>75</v>
      </c>
      <c r="B76" s="65" t="s">
        <v>107</v>
      </c>
      <c r="C76" s="65" t="s">
        <v>65</v>
      </c>
      <c r="D76" s="64"/>
      <c r="E76" s="61">
        <v>0</v>
      </c>
      <c r="F76" s="63">
        <v>1.21</v>
      </c>
      <c r="G76" s="99">
        <f t="shared" si="2"/>
        <v>0</v>
      </c>
      <c r="H76" s="83"/>
      <c r="I76" s="77">
        <v>0</v>
      </c>
      <c r="J76" s="77">
        <f t="shared" si="3"/>
        <v>0</v>
      </c>
      <c r="K76" s="77"/>
      <c r="L76" s="63"/>
      <c r="M76" s="63"/>
      <c r="N76" s="62"/>
    </row>
    <row r="77" spans="1:14" ht="18" customHeight="1" x14ac:dyDescent="0.25">
      <c r="A77" s="61">
        <v>76</v>
      </c>
      <c r="B77" s="65" t="s">
        <v>108</v>
      </c>
      <c r="C77" s="65" t="s">
        <v>50</v>
      </c>
      <c r="D77" s="64"/>
      <c r="E77" s="61">
        <v>0</v>
      </c>
      <c r="F77" s="63">
        <v>1.21</v>
      </c>
      <c r="G77" s="99">
        <f t="shared" si="2"/>
        <v>0</v>
      </c>
      <c r="H77" s="83"/>
      <c r="I77" s="77">
        <v>0</v>
      </c>
      <c r="J77" s="77">
        <f t="shared" si="3"/>
        <v>0</v>
      </c>
      <c r="K77" s="77"/>
      <c r="L77" s="63"/>
      <c r="M77" s="63"/>
      <c r="N77" s="62"/>
    </row>
    <row r="78" spans="1:14" ht="18" customHeight="1" x14ac:dyDescent="0.25">
      <c r="A78" s="61">
        <v>77</v>
      </c>
      <c r="B78" s="65" t="s">
        <v>218</v>
      </c>
      <c r="C78" s="65" t="s">
        <v>14</v>
      </c>
      <c r="D78" s="64" t="s">
        <v>168</v>
      </c>
      <c r="E78" s="61">
        <v>90</v>
      </c>
      <c r="F78" s="63">
        <v>1.21</v>
      </c>
      <c r="G78" s="99">
        <f t="shared" si="2"/>
        <v>108.89999999999999</v>
      </c>
      <c r="H78" s="83"/>
      <c r="I78" s="77"/>
      <c r="J78" s="77">
        <f t="shared" si="3"/>
        <v>108.89999999999999</v>
      </c>
      <c r="K78" s="77"/>
      <c r="L78" s="63">
        <v>108.9</v>
      </c>
      <c r="M78" s="63">
        <v>108.9</v>
      </c>
      <c r="N78" s="62"/>
    </row>
    <row r="79" spans="1:14" ht="18" customHeight="1" x14ac:dyDescent="0.25">
      <c r="A79" s="61">
        <v>78</v>
      </c>
      <c r="B79" s="65" t="s">
        <v>109</v>
      </c>
      <c r="C79" s="65" t="s">
        <v>14</v>
      </c>
      <c r="D79" s="64" t="s">
        <v>168</v>
      </c>
      <c r="E79" s="61">
        <v>180</v>
      </c>
      <c r="F79" s="63">
        <v>1.21</v>
      </c>
      <c r="G79" s="99">
        <f t="shared" si="2"/>
        <v>217.79999999999998</v>
      </c>
      <c r="H79" s="83"/>
      <c r="I79" s="77">
        <v>151.30000000000001</v>
      </c>
      <c r="J79" s="77">
        <f t="shared" si="3"/>
        <v>369.1</v>
      </c>
      <c r="K79" s="77"/>
      <c r="L79" s="63">
        <v>369.1</v>
      </c>
      <c r="M79" s="63">
        <v>369.1</v>
      </c>
      <c r="N79" s="62"/>
    </row>
    <row r="80" spans="1:14" ht="18" customHeight="1" x14ac:dyDescent="0.25">
      <c r="A80" s="61">
        <v>79</v>
      </c>
      <c r="B80" s="65" t="s">
        <v>110</v>
      </c>
      <c r="C80" s="65" t="s">
        <v>21</v>
      </c>
      <c r="D80" s="64" t="s">
        <v>168</v>
      </c>
      <c r="E80" s="61">
        <v>340</v>
      </c>
      <c r="F80" s="63">
        <v>1.21</v>
      </c>
      <c r="G80" s="99">
        <f t="shared" si="2"/>
        <v>411.4</v>
      </c>
      <c r="H80" s="83"/>
      <c r="I80" s="77">
        <v>356</v>
      </c>
      <c r="J80" s="77">
        <f t="shared" si="3"/>
        <v>767.4</v>
      </c>
      <c r="K80" s="77"/>
      <c r="L80" s="101">
        <v>767.4</v>
      </c>
      <c r="M80" s="63">
        <v>767.4</v>
      </c>
      <c r="N80" s="102" t="s">
        <v>241</v>
      </c>
    </row>
    <row r="81" spans="1:14" ht="18" customHeight="1" x14ac:dyDescent="0.25">
      <c r="A81" s="61">
        <v>80</v>
      </c>
      <c r="B81" s="65" t="s">
        <v>173</v>
      </c>
      <c r="C81" s="65" t="s">
        <v>13</v>
      </c>
      <c r="D81" s="64" t="s">
        <v>168</v>
      </c>
      <c r="E81" s="61">
        <v>120</v>
      </c>
      <c r="F81" s="63">
        <v>1.21</v>
      </c>
      <c r="G81" s="99">
        <f t="shared" si="2"/>
        <v>145.19999999999999</v>
      </c>
      <c r="H81" s="83"/>
      <c r="I81" s="77">
        <v>0</v>
      </c>
      <c r="J81" s="77">
        <f t="shared" si="3"/>
        <v>145.19999999999999</v>
      </c>
      <c r="K81" s="77"/>
      <c r="L81" s="63"/>
      <c r="M81" s="63"/>
      <c r="N81" s="79"/>
    </row>
    <row r="82" spans="1:14" ht="18" customHeight="1" x14ac:dyDescent="0.25">
      <c r="A82" s="61">
        <v>81</v>
      </c>
      <c r="B82" s="65" t="s">
        <v>111</v>
      </c>
      <c r="C82" s="65" t="s">
        <v>112</v>
      </c>
      <c r="D82" s="64"/>
      <c r="E82" s="61">
        <v>0</v>
      </c>
      <c r="F82" s="63">
        <v>1.21</v>
      </c>
      <c r="G82" s="99">
        <f t="shared" si="2"/>
        <v>0</v>
      </c>
      <c r="H82" s="83"/>
      <c r="I82" s="77">
        <v>0</v>
      </c>
      <c r="J82" s="77">
        <f t="shared" si="3"/>
        <v>0</v>
      </c>
      <c r="K82" s="77"/>
      <c r="L82" s="63"/>
      <c r="M82" s="63"/>
      <c r="N82" s="62"/>
    </row>
    <row r="83" spans="1:14" ht="18" customHeight="1" x14ac:dyDescent="0.25">
      <c r="A83" s="61">
        <v>82</v>
      </c>
      <c r="B83" s="65" t="s">
        <v>113</v>
      </c>
      <c r="C83" s="65" t="s">
        <v>32</v>
      </c>
      <c r="D83" s="64" t="s">
        <v>168</v>
      </c>
      <c r="E83" s="61">
        <v>0</v>
      </c>
      <c r="F83" s="63">
        <v>1.21</v>
      </c>
      <c r="G83" s="99">
        <f t="shared" si="2"/>
        <v>0</v>
      </c>
      <c r="H83" s="83"/>
      <c r="I83" s="77">
        <v>200.25</v>
      </c>
      <c r="J83" s="77">
        <f t="shared" si="3"/>
        <v>200.25</v>
      </c>
      <c r="K83" s="77"/>
      <c r="L83" s="101">
        <v>200.25</v>
      </c>
      <c r="M83" s="101">
        <v>200.25</v>
      </c>
      <c r="N83" s="102" t="s">
        <v>240</v>
      </c>
    </row>
    <row r="84" spans="1:14" ht="18" customHeight="1" x14ac:dyDescent="0.25">
      <c r="A84" s="61">
        <v>83</v>
      </c>
      <c r="B84" s="65" t="s">
        <v>114</v>
      </c>
      <c r="C84" s="65" t="s">
        <v>30</v>
      </c>
      <c r="D84" s="64" t="s">
        <v>168</v>
      </c>
      <c r="E84" s="61">
        <v>115</v>
      </c>
      <c r="F84" s="63">
        <v>1.21</v>
      </c>
      <c r="G84" s="99">
        <f t="shared" si="2"/>
        <v>139.15</v>
      </c>
      <c r="H84" s="83"/>
      <c r="I84" s="77">
        <v>102.35</v>
      </c>
      <c r="J84" s="77">
        <f t="shared" si="3"/>
        <v>241.5</v>
      </c>
      <c r="K84" s="77">
        <v>241.5</v>
      </c>
      <c r="L84" s="63">
        <v>0</v>
      </c>
      <c r="M84" s="63">
        <v>0</v>
      </c>
      <c r="N84" s="62" t="s">
        <v>231</v>
      </c>
    </row>
    <row r="85" spans="1:14" ht="18" customHeight="1" x14ac:dyDescent="0.25">
      <c r="A85" s="61">
        <v>84</v>
      </c>
      <c r="B85" s="65" t="s">
        <v>115</v>
      </c>
      <c r="C85" s="65" t="s">
        <v>100</v>
      </c>
      <c r="D85" s="64"/>
      <c r="E85" s="61">
        <v>0</v>
      </c>
      <c r="F85" s="63">
        <v>1.21</v>
      </c>
      <c r="G85" s="99">
        <f t="shared" si="2"/>
        <v>0</v>
      </c>
      <c r="H85" s="83"/>
      <c r="I85" s="77">
        <v>0</v>
      </c>
      <c r="J85" s="77">
        <f t="shared" si="3"/>
        <v>0</v>
      </c>
      <c r="K85" s="77"/>
      <c r="L85" s="63"/>
      <c r="M85" s="63"/>
      <c r="N85" s="62" t="s">
        <v>255</v>
      </c>
    </row>
    <row r="86" spans="1:14" ht="18" customHeight="1" x14ac:dyDescent="0.25">
      <c r="A86" s="61">
        <v>85</v>
      </c>
      <c r="B86" s="65" t="s">
        <v>116</v>
      </c>
      <c r="C86" s="65" t="s">
        <v>117</v>
      </c>
      <c r="D86" s="64" t="s">
        <v>168</v>
      </c>
      <c r="E86" s="61">
        <v>575</v>
      </c>
      <c r="F86" s="63">
        <v>1.21</v>
      </c>
      <c r="G86" s="99">
        <f t="shared" si="2"/>
        <v>695.75</v>
      </c>
      <c r="H86" s="83"/>
      <c r="I86" s="77">
        <v>0</v>
      </c>
      <c r="J86" s="77">
        <f t="shared" si="3"/>
        <v>695.75</v>
      </c>
      <c r="K86" s="77"/>
      <c r="L86" s="63">
        <v>695.75</v>
      </c>
      <c r="M86" s="63">
        <v>695.75</v>
      </c>
      <c r="N86" s="62" t="s">
        <v>254</v>
      </c>
    </row>
    <row r="87" spans="1:14" ht="18" customHeight="1" x14ac:dyDescent="0.25">
      <c r="A87" s="61">
        <v>86</v>
      </c>
      <c r="B87" s="65" t="s">
        <v>118</v>
      </c>
      <c r="C87" s="65" t="s">
        <v>43</v>
      </c>
      <c r="D87" s="64"/>
      <c r="E87" s="61">
        <v>0</v>
      </c>
      <c r="F87" s="63">
        <v>1.21</v>
      </c>
      <c r="G87" s="99">
        <f t="shared" si="2"/>
        <v>0</v>
      </c>
      <c r="H87" s="83"/>
      <c r="I87" s="77">
        <v>0</v>
      </c>
      <c r="J87" s="77">
        <f t="shared" si="3"/>
        <v>0</v>
      </c>
      <c r="K87" s="77"/>
      <c r="L87" s="63"/>
      <c r="M87" s="63"/>
      <c r="N87" s="62"/>
    </row>
    <row r="88" spans="1:14" ht="18" customHeight="1" x14ac:dyDescent="0.25">
      <c r="A88" s="61">
        <v>87</v>
      </c>
      <c r="B88" s="65" t="s">
        <v>223</v>
      </c>
      <c r="C88" s="65" t="s">
        <v>224</v>
      </c>
      <c r="D88" s="64" t="s">
        <v>168</v>
      </c>
      <c r="E88" s="61">
        <v>30</v>
      </c>
      <c r="F88" s="63">
        <v>1.21</v>
      </c>
      <c r="G88" s="99">
        <f t="shared" si="2"/>
        <v>36.299999999999997</v>
      </c>
      <c r="H88" s="83"/>
      <c r="I88" s="77"/>
      <c r="J88" s="77">
        <f t="shared" si="3"/>
        <v>36.299999999999997</v>
      </c>
      <c r="K88" s="77"/>
      <c r="L88" s="63">
        <v>36.299999999999997</v>
      </c>
      <c r="M88" s="63">
        <v>36.299999999999997</v>
      </c>
      <c r="N88" s="62"/>
    </row>
    <row r="89" spans="1:14" ht="18" customHeight="1" x14ac:dyDescent="0.25">
      <c r="A89" s="61">
        <v>88</v>
      </c>
      <c r="B89" s="65" t="s">
        <v>119</v>
      </c>
      <c r="C89" s="65" t="s">
        <v>25</v>
      </c>
      <c r="D89" s="64"/>
      <c r="E89" s="61">
        <v>0</v>
      </c>
      <c r="F89" s="63">
        <v>1.21</v>
      </c>
      <c r="G89" s="99">
        <f t="shared" si="2"/>
        <v>0</v>
      </c>
      <c r="H89" s="83"/>
      <c r="I89" s="77">
        <v>0</v>
      </c>
      <c r="J89" s="77">
        <f t="shared" si="3"/>
        <v>0</v>
      </c>
      <c r="K89" s="77"/>
      <c r="L89" s="63"/>
      <c r="M89" s="63"/>
      <c r="N89" s="62"/>
    </row>
    <row r="90" spans="1:14" ht="18" customHeight="1" x14ac:dyDescent="0.25">
      <c r="A90" s="61">
        <v>89</v>
      </c>
      <c r="B90" s="65" t="s">
        <v>120</v>
      </c>
      <c r="C90" s="65" t="s">
        <v>13</v>
      </c>
      <c r="D90" s="64"/>
      <c r="E90" s="61">
        <v>0</v>
      </c>
      <c r="F90" s="63">
        <v>1.21</v>
      </c>
      <c r="G90" s="99">
        <f t="shared" si="2"/>
        <v>0</v>
      </c>
      <c r="H90" s="83"/>
      <c r="I90" s="77">
        <v>0</v>
      </c>
      <c r="J90" s="77">
        <f t="shared" si="3"/>
        <v>0</v>
      </c>
      <c r="K90" s="77"/>
      <c r="L90" s="63"/>
      <c r="M90" s="63"/>
      <c r="N90" s="62"/>
    </row>
    <row r="91" spans="1:14" ht="18" customHeight="1" x14ac:dyDescent="0.25">
      <c r="A91" s="61">
        <v>90</v>
      </c>
      <c r="B91" s="65" t="s">
        <v>121</v>
      </c>
      <c r="C91" s="65" t="s">
        <v>122</v>
      </c>
      <c r="D91" s="64"/>
      <c r="E91" s="61">
        <v>0</v>
      </c>
      <c r="F91" s="63">
        <v>1.21</v>
      </c>
      <c r="G91" s="99">
        <f t="shared" si="2"/>
        <v>0</v>
      </c>
      <c r="H91" s="83"/>
      <c r="I91" s="77">
        <v>0</v>
      </c>
      <c r="J91" s="77">
        <f t="shared" si="3"/>
        <v>0</v>
      </c>
      <c r="K91" s="77"/>
      <c r="L91" s="63"/>
      <c r="M91" s="63"/>
      <c r="N91" s="62"/>
    </row>
    <row r="92" spans="1:14" ht="18" customHeight="1" x14ac:dyDescent="0.25">
      <c r="A92" s="61">
        <v>91</v>
      </c>
      <c r="B92" s="65" t="s">
        <v>123</v>
      </c>
      <c r="C92" s="65" t="s">
        <v>124</v>
      </c>
      <c r="D92" s="64"/>
      <c r="E92" s="61">
        <v>0</v>
      </c>
      <c r="F92" s="63">
        <v>1.21</v>
      </c>
      <c r="G92" s="99">
        <f t="shared" si="2"/>
        <v>0</v>
      </c>
      <c r="H92" s="83"/>
      <c r="I92" s="77">
        <v>0</v>
      </c>
      <c r="J92" s="77">
        <f t="shared" si="3"/>
        <v>0</v>
      </c>
      <c r="K92" s="77"/>
      <c r="L92" s="63"/>
      <c r="M92" s="63"/>
      <c r="N92" s="62"/>
    </row>
    <row r="93" spans="1:14" ht="18" customHeight="1" x14ac:dyDescent="0.25">
      <c r="A93" s="61">
        <v>92</v>
      </c>
      <c r="B93" s="65" t="s">
        <v>174</v>
      </c>
      <c r="C93" s="65" t="s">
        <v>28</v>
      </c>
      <c r="D93" s="64"/>
      <c r="E93" s="61">
        <v>0</v>
      </c>
      <c r="F93" s="63">
        <v>1.21</v>
      </c>
      <c r="G93" s="99">
        <f t="shared" si="2"/>
        <v>0</v>
      </c>
      <c r="H93" s="83"/>
      <c r="I93" s="77">
        <v>0</v>
      </c>
      <c r="J93" s="77">
        <f t="shared" si="3"/>
        <v>0</v>
      </c>
      <c r="K93" s="77"/>
      <c r="L93" s="63"/>
      <c r="M93" s="63"/>
      <c r="N93" s="62"/>
    </row>
    <row r="94" spans="1:14" ht="18" customHeight="1" x14ac:dyDescent="0.25">
      <c r="A94" s="61">
        <v>93</v>
      </c>
      <c r="B94" s="65" t="s">
        <v>125</v>
      </c>
      <c r="C94" s="65" t="s">
        <v>93</v>
      </c>
      <c r="D94" s="64"/>
      <c r="E94" s="61">
        <v>0</v>
      </c>
      <c r="F94" s="63">
        <v>1.21</v>
      </c>
      <c r="G94" s="99">
        <f t="shared" si="2"/>
        <v>0</v>
      </c>
      <c r="H94" s="83"/>
      <c r="I94" s="77">
        <v>0</v>
      </c>
      <c r="J94" s="77">
        <f t="shared" si="3"/>
        <v>0</v>
      </c>
      <c r="K94" s="77"/>
      <c r="L94" s="63"/>
      <c r="M94" s="63"/>
      <c r="N94" s="62"/>
    </row>
    <row r="95" spans="1:14" ht="18" customHeight="1" x14ac:dyDescent="0.25">
      <c r="A95" s="61">
        <v>94</v>
      </c>
      <c r="B95" s="65" t="s">
        <v>126</v>
      </c>
      <c r="C95" s="65" t="s">
        <v>30</v>
      </c>
      <c r="D95" s="64" t="s">
        <v>168</v>
      </c>
      <c r="E95" s="61">
        <v>345</v>
      </c>
      <c r="F95" s="63">
        <v>1.21</v>
      </c>
      <c r="G95" s="99">
        <f t="shared" si="2"/>
        <v>417.45</v>
      </c>
      <c r="H95" s="83"/>
      <c r="I95" s="77">
        <v>418.3</v>
      </c>
      <c r="J95" s="77">
        <f t="shared" si="3"/>
        <v>835.75</v>
      </c>
      <c r="K95" s="77">
        <v>48.55</v>
      </c>
      <c r="L95" s="63">
        <v>787.2</v>
      </c>
      <c r="M95" s="63">
        <v>787.2</v>
      </c>
      <c r="N95" s="104" t="s">
        <v>256</v>
      </c>
    </row>
    <row r="96" spans="1:14" ht="18" customHeight="1" x14ac:dyDescent="0.25">
      <c r="A96" s="61">
        <v>95</v>
      </c>
      <c r="B96" s="65" t="s">
        <v>127</v>
      </c>
      <c r="C96" s="65" t="s">
        <v>13</v>
      </c>
      <c r="D96" s="64"/>
      <c r="E96" s="61">
        <v>0</v>
      </c>
      <c r="F96" s="63">
        <v>1.21</v>
      </c>
      <c r="G96" s="99">
        <f t="shared" si="2"/>
        <v>0</v>
      </c>
      <c r="H96" s="83"/>
      <c r="I96" s="77">
        <v>0</v>
      </c>
      <c r="J96" s="77">
        <f t="shared" si="3"/>
        <v>0</v>
      </c>
      <c r="K96" s="77"/>
      <c r="L96" s="63"/>
      <c r="M96" s="63"/>
      <c r="N96" s="62"/>
    </row>
    <row r="97" spans="1:14" ht="18" customHeight="1" x14ac:dyDescent="0.25">
      <c r="A97" s="61">
        <v>96</v>
      </c>
      <c r="B97" s="65" t="s">
        <v>188</v>
      </c>
      <c r="C97" s="65" t="s">
        <v>11</v>
      </c>
      <c r="D97" s="64"/>
      <c r="E97" s="64">
        <v>0</v>
      </c>
      <c r="F97" s="63">
        <v>1.21</v>
      </c>
      <c r="G97" s="99">
        <f t="shared" si="2"/>
        <v>0</v>
      </c>
      <c r="H97" s="83"/>
      <c r="I97" s="77">
        <v>0</v>
      </c>
      <c r="J97" s="77">
        <f t="shared" si="3"/>
        <v>0</v>
      </c>
      <c r="K97" s="77"/>
      <c r="L97" s="63"/>
      <c r="M97" s="63"/>
      <c r="N97" s="79"/>
    </row>
    <row r="98" spans="1:14" ht="18" customHeight="1" x14ac:dyDescent="0.25">
      <c r="A98" s="61">
        <v>97</v>
      </c>
      <c r="B98" s="65" t="s">
        <v>225</v>
      </c>
      <c r="C98" s="65" t="s">
        <v>30</v>
      </c>
      <c r="D98" s="64" t="s">
        <v>168</v>
      </c>
      <c r="E98" s="64">
        <v>30</v>
      </c>
      <c r="F98" s="63">
        <v>1.21</v>
      </c>
      <c r="G98" s="99">
        <f t="shared" si="2"/>
        <v>36.299999999999997</v>
      </c>
      <c r="H98" s="83"/>
      <c r="I98" s="77"/>
      <c r="J98" s="77">
        <f t="shared" si="3"/>
        <v>36.299999999999997</v>
      </c>
      <c r="K98" s="77"/>
      <c r="L98" s="63">
        <v>36.299999999999997</v>
      </c>
      <c r="M98" s="63">
        <v>36.299999999999997</v>
      </c>
      <c r="N98" s="79"/>
    </row>
    <row r="99" spans="1:14" ht="18" customHeight="1" x14ac:dyDescent="0.25">
      <c r="A99" s="61">
        <v>98</v>
      </c>
      <c r="B99" s="65" t="s">
        <v>128</v>
      </c>
      <c r="C99" s="65" t="s">
        <v>14</v>
      </c>
      <c r="D99" s="64" t="s">
        <v>168</v>
      </c>
      <c r="E99" s="61">
        <v>220</v>
      </c>
      <c r="F99" s="63">
        <v>1.21</v>
      </c>
      <c r="G99" s="99">
        <f t="shared" si="2"/>
        <v>266.2</v>
      </c>
      <c r="H99" s="83"/>
      <c r="I99" s="77">
        <v>191.35</v>
      </c>
      <c r="J99" s="77">
        <f t="shared" si="3"/>
        <v>457.54999999999995</v>
      </c>
      <c r="K99" s="77"/>
      <c r="L99" s="63">
        <v>457.55</v>
      </c>
      <c r="M99" s="63">
        <v>457.55</v>
      </c>
      <c r="N99" s="62"/>
    </row>
    <row r="100" spans="1:14" ht="18" customHeight="1" x14ac:dyDescent="0.25">
      <c r="A100" s="61">
        <v>99</v>
      </c>
      <c r="B100" s="65" t="s">
        <v>129</v>
      </c>
      <c r="C100" s="65" t="s">
        <v>130</v>
      </c>
      <c r="D100" s="64"/>
      <c r="E100" s="61">
        <v>0</v>
      </c>
      <c r="F100" s="63">
        <v>1.21</v>
      </c>
      <c r="G100" s="99">
        <f t="shared" si="2"/>
        <v>0</v>
      </c>
      <c r="H100" s="83"/>
      <c r="I100" s="77">
        <v>0</v>
      </c>
      <c r="J100" s="77">
        <f t="shared" si="3"/>
        <v>0</v>
      </c>
      <c r="K100" s="77"/>
      <c r="L100" s="63"/>
      <c r="M100" s="63"/>
      <c r="N100" s="62"/>
    </row>
    <row r="101" spans="1:14" ht="18" customHeight="1" x14ac:dyDescent="0.25">
      <c r="A101" s="61">
        <v>100</v>
      </c>
      <c r="B101" s="65" t="s">
        <v>131</v>
      </c>
      <c r="C101" s="65" t="s">
        <v>13</v>
      </c>
      <c r="D101" s="64" t="s">
        <v>168</v>
      </c>
      <c r="E101" s="61">
        <v>65</v>
      </c>
      <c r="F101" s="63">
        <v>1.21</v>
      </c>
      <c r="G101" s="99">
        <f t="shared" si="2"/>
        <v>78.649999999999991</v>
      </c>
      <c r="H101" s="83"/>
      <c r="I101" s="77">
        <v>0</v>
      </c>
      <c r="J101" s="77">
        <f t="shared" si="3"/>
        <v>78.649999999999991</v>
      </c>
      <c r="K101" s="77"/>
      <c r="L101" s="63">
        <v>78.650000000000006</v>
      </c>
      <c r="M101" s="63">
        <v>78.650000000000006</v>
      </c>
      <c r="N101" s="79" t="s">
        <v>254</v>
      </c>
    </row>
    <row r="102" spans="1:14" ht="18" customHeight="1" x14ac:dyDescent="0.25">
      <c r="A102" s="61">
        <v>101</v>
      </c>
      <c r="B102" s="65" t="s">
        <v>132</v>
      </c>
      <c r="C102" s="65" t="s">
        <v>14</v>
      </c>
      <c r="D102" s="64" t="s">
        <v>168</v>
      </c>
      <c r="E102" s="61">
        <v>300</v>
      </c>
      <c r="F102" s="63">
        <v>1.21</v>
      </c>
      <c r="G102" s="99">
        <f t="shared" si="2"/>
        <v>363</v>
      </c>
      <c r="H102" s="83"/>
      <c r="I102" s="77">
        <v>218.05</v>
      </c>
      <c r="J102" s="77">
        <f t="shared" si="3"/>
        <v>581.04999999999995</v>
      </c>
      <c r="K102" s="77"/>
      <c r="L102" s="63">
        <v>581.04999999999995</v>
      </c>
      <c r="M102" s="63">
        <v>581.04999999999995</v>
      </c>
      <c r="N102" s="62"/>
    </row>
    <row r="103" spans="1:14" ht="18" customHeight="1" x14ac:dyDescent="0.25">
      <c r="A103" s="61">
        <v>102</v>
      </c>
      <c r="B103" s="65" t="s">
        <v>133</v>
      </c>
      <c r="C103" s="65" t="s">
        <v>134</v>
      </c>
      <c r="D103" s="64"/>
      <c r="E103" s="61">
        <v>0</v>
      </c>
      <c r="F103" s="63">
        <v>1.21</v>
      </c>
      <c r="G103" s="99">
        <f t="shared" si="2"/>
        <v>0</v>
      </c>
      <c r="H103" s="83"/>
      <c r="I103" s="77">
        <v>0</v>
      </c>
      <c r="J103" s="77">
        <f t="shared" si="3"/>
        <v>0</v>
      </c>
      <c r="K103" s="77"/>
      <c r="L103" s="63"/>
      <c r="M103" s="63"/>
      <c r="N103" s="62"/>
    </row>
    <row r="104" spans="1:14" ht="18" customHeight="1" x14ac:dyDescent="0.25">
      <c r="A104" s="61">
        <v>103</v>
      </c>
      <c r="B104" s="65" t="s">
        <v>135</v>
      </c>
      <c r="C104" s="65" t="s">
        <v>11</v>
      </c>
      <c r="D104" s="64"/>
      <c r="E104" s="61">
        <v>0</v>
      </c>
      <c r="F104" s="63">
        <v>1.21</v>
      </c>
      <c r="G104" s="99">
        <f t="shared" si="2"/>
        <v>0</v>
      </c>
      <c r="H104" s="83"/>
      <c r="I104" s="77">
        <v>0</v>
      </c>
      <c r="J104" s="77">
        <f t="shared" si="3"/>
        <v>0</v>
      </c>
      <c r="K104" s="77"/>
      <c r="L104" s="63"/>
      <c r="M104" s="63"/>
      <c r="N104" s="62"/>
    </row>
    <row r="105" spans="1:14" ht="18" customHeight="1" x14ac:dyDescent="0.25">
      <c r="A105" s="61">
        <v>104</v>
      </c>
      <c r="B105" s="65" t="s">
        <v>136</v>
      </c>
      <c r="C105" s="65" t="s">
        <v>21</v>
      </c>
      <c r="D105" s="64"/>
      <c r="E105" s="61">
        <v>0</v>
      </c>
      <c r="F105" s="63">
        <v>1.21</v>
      </c>
      <c r="G105" s="99">
        <f t="shared" si="2"/>
        <v>0</v>
      </c>
      <c r="H105" s="83"/>
      <c r="I105" s="77">
        <v>102.35</v>
      </c>
      <c r="J105" s="77">
        <f t="shared" si="3"/>
        <v>102.35</v>
      </c>
      <c r="K105" s="77"/>
      <c r="L105" s="63">
        <v>102.35</v>
      </c>
      <c r="M105" s="63">
        <v>102.35</v>
      </c>
      <c r="N105" s="62"/>
    </row>
    <row r="106" spans="1:14" ht="18" customHeight="1" x14ac:dyDescent="0.25">
      <c r="A106" s="61">
        <v>105</v>
      </c>
      <c r="B106" s="65" t="s">
        <v>137</v>
      </c>
      <c r="C106" s="65" t="s">
        <v>43</v>
      </c>
      <c r="D106" s="64" t="s">
        <v>168</v>
      </c>
      <c r="E106" s="61">
        <v>85</v>
      </c>
      <c r="F106" s="63">
        <v>1.21</v>
      </c>
      <c r="G106" s="99">
        <f t="shared" si="2"/>
        <v>102.85</v>
      </c>
      <c r="H106" s="83"/>
      <c r="I106" s="77">
        <v>48.95</v>
      </c>
      <c r="J106" s="77">
        <f t="shared" si="3"/>
        <v>151.80000000000001</v>
      </c>
      <c r="K106" s="77"/>
      <c r="L106" s="63">
        <v>151.80000000000001</v>
      </c>
      <c r="M106" s="63">
        <v>151.80000000000001</v>
      </c>
      <c r="N106" s="62"/>
    </row>
    <row r="107" spans="1:14" ht="18" customHeight="1" x14ac:dyDescent="0.25">
      <c r="A107" s="61">
        <v>106</v>
      </c>
      <c r="B107" s="65" t="s">
        <v>138</v>
      </c>
      <c r="C107" s="65" t="s">
        <v>139</v>
      </c>
      <c r="D107" s="64"/>
      <c r="E107" s="61">
        <v>0</v>
      </c>
      <c r="F107" s="63">
        <v>1.21</v>
      </c>
      <c r="G107" s="99">
        <f t="shared" si="2"/>
        <v>0</v>
      </c>
      <c r="H107" s="83"/>
      <c r="I107" s="77">
        <v>0</v>
      </c>
      <c r="J107" s="77">
        <f t="shared" si="3"/>
        <v>0</v>
      </c>
      <c r="K107" s="77"/>
      <c r="L107" s="63"/>
      <c r="M107" s="63"/>
      <c r="N107" s="62"/>
    </row>
    <row r="108" spans="1:14" ht="18" customHeight="1" x14ac:dyDescent="0.25">
      <c r="A108" s="61">
        <v>107</v>
      </c>
      <c r="B108" s="65" t="s">
        <v>140</v>
      </c>
      <c r="C108" s="65" t="s">
        <v>11</v>
      </c>
      <c r="D108" s="64" t="s">
        <v>168</v>
      </c>
      <c r="E108" s="61">
        <v>85</v>
      </c>
      <c r="F108" s="63">
        <v>1.21</v>
      </c>
      <c r="G108" s="99">
        <f t="shared" si="2"/>
        <v>102.85</v>
      </c>
      <c r="H108" s="83"/>
      <c r="I108" s="77">
        <v>0</v>
      </c>
      <c r="J108" s="77">
        <f t="shared" si="3"/>
        <v>102.85</v>
      </c>
      <c r="K108" s="77"/>
      <c r="L108" s="63">
        <v>102.85</v>
      </c>
      <c r="M108" s="63">
        <v>102.85</v>
      </c>
      <c r="N108" s="79"/>
    </row>
    <row r="109" spans="1:14" ht="18" customHeight="1" x14ac:dyDescent="0.25">
      <c r="A109" s="61">
        <v>108</v>
      </c>
      <c r="B109" s="65" t="s">
        <v>141</v>
      </c>
      <c r="C109" s="65" t="s">
        <v>50</v>
      </c>
      <c r="D109" s="64" t="s">
        <v>168</v>
      </c>
      <c r="E109" s="61">
        <v>620</v>
      </c>
      <c r="F109" s="63">
        <v>1.21</v>
      </c>
      <c r="G109" s="99">
        <f t="shared" si="2"/>
        <v>750.19999999999993</v>
      </c>
      <c r="H109" s="83"/>
      <c r="I109" s="77">
        <v>0</v>
      </c>
      <c r="J109" s="77">
        <f t="shared" si="3"/>
        <v>750.19999999999993</v>
      </c>
      <c r="K109" s="77">
        <v>750.2</v>
      </c>
      <c r="L109" s="63">
        <v>0</v>
      </c>
      <c r="M109" s="63">
        <v>0</v>
      </c>
      <c r="N109" s="62" t="s">
        <v>232</v>
      </c>
    </row>
    <row r="110" spans="1:14" ht="18" customHeight="1" x14ac:dyDescent="0.25">
      <c r="A110" s="61">
        <v>109</v>
      </c>
      <c r="B110" s="65" t="s">
        <v>142</v>
      </c>
      <c r="C110" s="65" t="s">
        <v>14</v>
      </c>
      <c r="D110" s="64" t="s">
        <v>168</v>
      </c>
      <c r="E110" s="61">
        <v>125</v>
      </c>
      <c r="F110" s="63">
        <v>1.21</v>
      </c>
      <c r="G110" s="99">
        <f t="shared" si="2"/>
        <v>151.25</v>
      </c>
      <c r="H110" s="83"/>
      <c r="I110" s="77">
        <v>0</v>
      </c>
      <c r="J110" s="77">
        <f t="shared" si="3"/>
        <v>151.25</v>
      </c>
      <c r="K110" s="77"/>
      <c r="L110" s="63">
        <v>151.25</v>
      </c>
      <c r="M110" s="63">
        <v>151.25</v>
      </c>
      <c r="N110" s="62" t="s">
        <v>254</v>
      </c>
    </row>
    <row r="111" spans="1:14" ht="18" customHeight="1" x14ac:dyDescent="0.25">
      <c r="A111" s="61">
        <v>110</v>
      </c>
      <c r="B111" s="65" t="s">
        <v>6</v>
      </c>
      <c r="C111" s="65" t="s">
        <v>124</v>
      </c>
      <c r="D111" s="64"/>
      <c r="E111" s="61">
        <v>0</v>
      </c>
      <c r="F111" s="63">
        <v>1.21</v>
      </c>
      <c r="G111" s="99">
        <f t="shared" si="2"/>
        <v>0</v>
      </c>
      <c r="H111" s="83"/>
      <c r="I111" s="77">
        <v>0</v>
      </c>
      <c r="J111" s="77">
        <f t="shared" si="3"/>
        <v>0</v>
      </c>
      <c r="K111" s="77"/>
      <c r="L111" s="63"/>
      <c r="M111" s="63"/>
      <c r="N111" s="62"/>
    </row>
    <row r="112" spans="1:14" ht="18" customHeight="1" x14ac:dyDescent="0.25">
      <c r="A112" s="61">
        <v>111</v>
      </c>
      <c r="B112" s="65" t="s">
        <v>143</v>
      </c>
      <c r="C112" s="65" t="s">
        <v>144</v>
      </c>
      <c r="D112" s="64"/>
      <c r="E112" s="61">
        <v>0</v>
      </c>
      <c r="F112" s="63">
        <v>1.21</v>
      </c>
      <c r="G112" s="99">
        <f t="shared" si="2"/>
        <v>0</v>
      </c>
      <c r="H112" s="83"/>
      <c r="I112" s="77">
        <v>0</v>
      </c>
      <c r="J112" s="77">
        <f t="shared" si="3"/>
        <v>0</v>
      </c>
      <c r="K112" s="77"/>
      <c r="L112" s="63"/>
      <c r="M112" s="63"/>
      <c r="N112" s="62"/>
    </row>
    <row r="113" spans="1:14" ht="18" customHeight="1" x14ac:dyDescent="0.25">
      <c r="A113" s="61">
        <v>112</v>
      </c>
      <c r="B113" s="65" t="s">
        <v>145</v>
      </c>
      <c r="C113" s="65" t="s">
        <v>32</v>
      </c>
      <c r="D113" s="64" t="s">
        <v>168</v>
      </c>
      <c r="E113" s="61">
        <v>300</v>
      </c>
      <c r="F113" s="63">
        <v>1.21</v>
      </c>
      <c r="G113" s="99">
        <f t="shared" si="2"/>
        <v>363</v>
      </c>
      <c r="H113" s="83"/>
      <c r="I113" s="77">
        <v>0</v>
      </c>
      <c r="J113" s="77">
        <f t="shared" si="3"/>
        <v>363</v>
      </c>
      <c r="K113" s="77"/>
      <c r="L113" s="63">
        <v>363</v>
      </c>
      <c r="M113" s="63">
        <v>363</v>
      </c>
      <c r="N113" s="62"/>
    </row>
    <row r="114" spans="1:14" ht="18" customHeight="1" x14ac:dyDescent="0.25">
      <c r="A114" s="61">
        <v>113</v>
      </c>
      <c r="B114" s="65" t="s">
        <v>146</v>
      </c>
      <c r="C114" s="65" t="s">
        <v>139</v>
      </c>
      <c r="D114" s="64"/>
      <c r="E114" s="61">
        <v>0</v>
      </c>
      <c r="F114" s="63">
        <v>1.21</v>
      </c>
      <c r="G114" s="99">
        <f t="shared" si="2"/>
        <v>0</v>
      </c>
      <c r="H114" s="83"/>
      <c r="I114" s="77">
        <v>0</v>
      </c>
      <c r="J114" s="77">
        <f t="shared" si="3"/>
        <v>0</v>
      </c>
      <c r="K114" s="77"/>
      <c r="L114" s="63"/>
      <c r="M114" s="63"/>
      <c r="N114" s="62"/>
    </row>
    <row r="115" spans="1:14" ht="18" customHeight="1" x14ac:dyDescent="0.25">
      <c r="A115" s="61">
        <v>114</v>
      </c>
      <c r="B115" s="65" t="s">
        <v>147</v>
      </c>
      <c r="C115" s="65" t="s">
        <v>11</v>
      </c>
      <c r="D115" s="64"/>
      <c r="E115" s="61">
        <v>0</v>
      </c>
      <c r="F115" s="63">
        <v>1.21</v>
      </c>
      <c r="G115" s="99">
        <f t="shared" si="2"/>
        <v>0</v>
      </c>
      <c r="H115" s="83"/>
      <c r="I115" s="77">
        <v>0</v>
      </c>
      <c r="J115" s="77">
        <f t="shared" si="3"/>
        <v>0</v>
      </c>
      <c r="K115" s="77"/>
      <c r="L115" s="63"/>
      <c r="M115" s="63"/>
      <c r="N115" s="62"/>
    </row>
    <row r="116" spans="1:14" ht="18" customHeight="1" x14ac:dyDescent="0.25">
      <c r="A116" s="61">
        <v>115</v>
      </c>
      <c r="B116" s="65" t="s">
        <v>148</v>
      </c>
      <c r="C116" s="65" t="s">
        <v>11</v>
      </c>
      <c r="D116" s="64"/>
      <c r="E116" s="61">
        <v>0</v>
      </c>
      <c r="F116" s="63">
        <v>1.21</v>
      </c>
      <c r="G116" s="99">
        <f t="shared" si="2"/>
        <v>0</v>
      </c>
      <c r="H116" s="83"/>
      <c r="I116" s="77">
        <v>0</v>
      </c>
      <c r="J116" s="77">
        <f t="shared" si="3"/>
        <v>0</v>
      </c>
      <c r="K116" s="77"/>
      <c r="L116" s="63"/>
      <c r="M116" s="63"/>
      <c r="N116" s="62"/>
    </row>
    <row r="117" spans="1:14" ht="18" customHeight="1" x14ac:dyDescent="0.25">
      <c r="A117" s="61">
        <v>116</v>
      </c>
      <c r="B117" s="65" t="s">
        <v>175</v>
      </c>
      <c r="C117" s="65" t="s">
        <v>50</v>
      </c>
      <c r="D117" s="64" t="s">
        <v>168</v>
      </c>
      <c r="E117" s="61">
        <v>637</v>
      </c>
      <c r="F117" s="63">
        <v>1.21</v>
      </c>
      <c r="G117" s="99">
        <f t="shared" si="2"/>
        <v>770.77</v>
      </c>
      <c r="H117" s="83"/>
      <c r="I117" s="77">
        <v>534</v>
      </c>
      <c r="J117" s="77">
        <f t="shared" si="3"/>
        <v>1304.77</v>
      </c>
      <c r="K117" s="77"/>
      <c r="L117" s="101">
        <v>1304.77</v>
      </c>
      <c r="M117" s="63">
        <v>1304.77</v>
      </c>
      <c r="N117" s="79" t="s">
        <v>244</v>
      </c>
    </row>
    <row r="118" spans="1:14" ht="18" customHeight="1" x14ac:dyDescent="0.25">
      <c r="A118" s="61">
        <v>117</v>
      </c>
      <c r="B118" s="65" t="s">
        <v>7</v>
      </c>
      <c r="C118" s="65" t="s">
        <v>124</v>
      </c>
      <c r="D118" s="64"/>
      <c r="E118" s="61">
        <v>0</v>
      </c>
      <c r="F118" s="63">
        <v>1.21</v>
      </c>
      <c r="G118" s="99">
        <f t="shared" si="2"/>
        <v>0</v>
      </c>
      <c r="H118" s="83"/>
      <c r="I118" s="77">
        <v>0</v>
      </c>
      <c r="J118" s="77">
        <f t="shared" si="3"/>
        <v>0</v>
      </c>
      <c r="K118" s="77"/>
      <c r="L118" s="63"/>
      <c r="M118" s="63"/>
      <c r="N118" s="62"/>
    </row>
    <row r="119" spans="1:14" ht="18" customHeight="1" x14ac:dyDescent="0.25">
      <c r="A119" s="61">
        <v>118</v>
      </c>
      <c r="B119" s="65" t="s">
        <v>149</v>
      </c>
      <c r="C119" s="65" t="s">
        <v>32</v>
      </c>
      <c r="D119" s="64" t="s">
        <v>168</v>
      </c>
      <c r="E119" s="61">
        <v>385</v>
      </c>
      <c r="F119" s="63">
        <v>1.21</v>
      </c>
      <c r="G119" s="99">
        <f t="shared" si="2"/>
        <v>465.84999999999997</v>
      </c>
      <c r="H119" s="83"/>
      <c r="I119" s="77">
        <v>0</v>
      </c>
      <c r="J119" s="77">
        <f t="shared" si="3"/>
        <v>465.84999999999997</v>
      </c>
      <c r="K119" s="77"/>
      <c r="L119" s="101">
        <v>465.85</v>
      </c>
      <c r="M119" s="63">
        <v>465.85</v>
      </c>
      <c r="N119" s="62" t="s">
        <v>238</v>
      </c>
    </row>
    <row r="120" spans="1:14" ht="18" customHeight="1" x14ac:dyDescent="0.25">
      <c r="A120" s="61">
        <v>119</v>
      </c>
      <c r="B120" s="65" t="s">
        <v>150</v>
      </c>
      <c r="C120" s="65" t="s">
        <v>11</v>
      </c>
      <c r="D120" s="64"/>
      <c r="E120" s="61">
        <v>0</v>
      </c>
      <c r="F120" s="63">
        <v>1.21</v>
      </c>
      <c r="G120" s="99">
        <f t="shared" si="2"/>
        <v>0</v>
      </c>
      <c r="H120" s="83"/>
      <c r="I120" s="77">
        <v>0</v>
      </c>
      <c r="J120" s="77">
        <f t="shared" si="3"/>
        <v>0</v>
      </c>
      <c r="K120" s="77"/>
      <c r="L120" s="63"/>
      <c r="M120" s="63"/>
      <c r="N120" s="62"/>
    </row>
    <row r="121" spans="1:14" ht="18" customHeight="1" x14ac:dyDescent="0.25">
      <c r="A121" s="61">
        <v>120</v>
      </c>
      <c r="B121" s="65" t="s">
        <v>151</v>
      </c>
      <c r="C121" s="65" t="s">
        <v>50</v>
      </c>
      <c r="D121" s="64"/>
      <c r="E121" s="61">
        <v>0</v>
      </c>
      <c r="F121" s="63">
        <v>1.21</v>
      </c>
      <c r="G121" s="99">
        <f t="shared" si="2"/>
        <v>0</v>
      </c>
      <c r="H121" s="83"/>
      <c r="I121" s="77">
        <v>9.15</v>
      </c>
      <c r="J121" s="77">
        <f t="shared" si="3"/>
        <v>9.15</v>
      </c>
      <c r="K121" s="77"/>
      <c r="L121" s="63">
        <v>9.15</v>
      </c>
      <c r="M121" s="63">
        <v>9.15</v>
      </c>
      <c r="N121" s="62"/>
    </row>
    <row r="122" spans="1:14" ht="18" customHeight="1" x14ac:dyDescent="0.25">
      <c r="A122" s="61">
        <v>121</v>
      </c>
      <c r="B122" s="66" t="s">
        <v>152</v>
      </c>
      <c r="C122" s="65" t="s">
        <v>14</v>
      </c>
      <c r="D122" s="64" t="s">
        <v>168</v>
      </c>
      <c r="E122" s="61">
        <v>125</v>
      </c>
      <c r="F122" s="63">
        <v>1.21</v>
      </c>
      <c r="G122" s="99">
        <f t="shared" si="2"/>
        <v>151.25</v>
      </c>
      <c r="H122" s="83"/>
      <c r="I122" s="77">
        <v>155.75</v>
      </c>
      <c r="J122" s="77">
        <f t="shared" si="3"/>
        <v>307</v>
      </c>
      <c r="K122" s="77"/>
      <c r="L122" s="63">
        <v>307</v>
      </c>
      <c r="M122" s="63">
        <v>307</v>
      </c>
      <c r="N122" s="62" t="s">
        <v>258</v>
      </c>
    </row>
    <row r="123" spans="1:14" ht="18" customHeight="1" x14ac:dyDescent="0.25">
      <c r="A123" s="61">
        <v>122</v>
      </c>
      <c r="B123" s="65" t="s">
        <v>154</v>
      </c>
      <c r="C123" s="65" t="s">
        <v>153</v>
      </c>
      <c r="D123" s="64"/>
      <c r="E123" s="61">
        <v>0</v>
      </c>
      <c r="F123" s="63">
        <v>1.21</v>
      </c>
      <c r="G123" s="99">
        <f t="shared" si="2"/>
        <v>0</v>
      </c>
      <c r="H123" s="83"/>
      <c r="I123" s="77">
        <v>0</v>
      </c>
      <c r="J123" s="77">
        <f t="shared" si="3"/>
        <v>0</v>
      </c>
      <c r="K123" s="77"/>
      <c r="L123" s="63"/>
      <c r="M123" s="63"/>
      <c r="N123" s="62"/>
    </row>
    <row r="124" spans="1:14" ht="18" customHeight="1" x14ac:dyDescent="0.25">
      <c r="A124" s="61">
        <v>123</v>
      </c>
      <c r="B124" s="65" t="s">
        <v>155</v>
      </c>
      <c r="C124" s="65" t="s">
        <v>57</v>
      </c>
      <c r="D124" s="64"/>
      <c r="E124" s="61">
        <v>0</v>
      </c>
      <c r="F124" s="63">
        <v>1.21</v>
      </c>
      <c r="G124" s="99">
        <f t="shared" si="2"/>
        <v>0</v>
      </c>
      <c r="H124" s="83"/>
      <c r="I124" s="77">
        <v>0</v>
      </c>
      <c r="J124" s="77">
        <f t="shared" si="3"/>
        <v>0</v>
      </c>
      <c r="K124" s="77"/>
      <c r="L124" s="63"/>
      <c r="M124" s="63"/>
      <c r="N124" s="62"/>
    </row>
    <row r="125" spans="1:14" ht="18" customHeight="1" x14ac:dyDescent="0.25">
      <c r="A125" s="61">
        <v>124</v>
      </c>
      <c r="B125" s="65" t="s">
        <v>176</v>
      </c>
      <c r="C125" s="65" t="s">
        <v>28</v>
      </c>
      <c r="D125" s="64"/>
      <c r="E125" s="61">
        <v>0</v>
      </c>
      <c r="F125" s="63">
        <v>1.21</v>
      </c>
      <c r="G125" s="99">
        <f t="shared" si="2"/>
        <v>0</v>
      </c>
      <c r="H125" s="83"/>
      <c r="I125" s="77">
        <v>0</v>
      </c>
      <c r="J125" s="77">
        <f t="shared" si="3"/>
        <v>0</v>
      </c>
      <c r="K125" s="77"/>
      <c r="L125" s="63"/>
      <c r="M125" s="63"/>
      <c r="N125" s="62"/>
    </row>
    <row r="126" spans="1:14" ht="18" customHeight="1" x14ac:dyDescent="0.25">
      <c r="A126" s="61">
        <v>125</v>
      </c>
      <c r="B126" s="65" t="s">
        <v>156</v>
      </c>
      <c r="C126" s="65" t="s">
        <v>52</v>
      </c>
      <c r="D126" s="64"/>
      <c r="E126" s="61">
        <v>0</v>
      </c>
      <c r="F126" s="63">
        <v>1.21</v>
      </c>
      <c r="G126" s="99">
        <f t="shared" si="2"/>
        <v>0</v>
      </c>
      <c r="H126" s="83"/>
      <c r="I126" s="77">
        <v>0</v>
      </c>
      <c r="J126" s="77">
        <f t="shared" si="3"/>
        <v>0</v>
      </c>
      <c r="K126" s="77"/>
      <c r="L126" s="63"/>
      <c r="M126" s="63"/>
      <c r="N126" s="62"/>
    </row>
    <row r="127" spans="1:14" ht="18" customHeight="1" x14ac:dyDescent="0.25">
      <c r="A127" s="61">
        <v>126</v>
      </c>
      <c r="B127" s="65" t="s">
        <v>226</v>
      </c>
      <c r="C127" s="65" t="s">
        <v>32</v>
      </c>
      <c r="D127" s="64" t="s">
        <v>168</v>
      </c>
      <c r="E127" s="61">
        <v>90</v>
      </c>
      <c r="F127" s="63">
        <v>1.21</v>
      </c>
      <c r="G127" s="99">
        <f t="shared" si="2"/>
        <v>108.89999999999999</v>
      </c>
      <c r="H127" s="83"/>
      <c r="I127" s="77"/>
      <c r="J127" s="77">
        <f t="shared" si="3"/>
        <v>108.89999999999999</v>
      </c>
      <c r="K127" s="77"/>
      <c r="L127" s="63">
        <v>108.9</v>
      </c>
      <c r="M127" s="63">
        <v>108.9</v>
      </c>
      <c r="N127" s="62" t="s">
        <v>233</v>
      </c>
    </row>
    <row r="128" spans="1:14" ht="18" customHeight="1" x14ac:dyDescent="0.25">
      <c r="A128" s="61">
        <v>127</v>
      </c>
      <c r="B128" s="65" t="s">
        <v>227</v>
      </c>
      <c r="C128" s="65" t="s">
        <v>32</v>
      </c>
      <c r="D128" s="64" t="s">
        <v>168</v>
      </c>
      <c r="E128" s="61">
        <v>75</v>
      </c>
      <c r="F128" s="63">
        <v>1.21</v>
      </c>
      <c r="G128" s="99">
        <f t="shared" si="2"/>
        <v>90.75</v>
      </c>
      <c r="H128" s="83"/>
      <c r="I128" s="77"/>
      <c r="J128" s="77">
        <f t="shared" si="3"/>
        <v>90.75</v>
      </c>
      <c r="K128" s="77"/>
      <c r="L128" s="63"/>
      <c r="M128" s="63"/>
      <c r="N128" s="62"/>
    </row>
    <row r="129" spans="1:14" ht="18" customHeight="1" x14ac:dyDescent="0.25">
      <c r="A129" s="61">
        <v>128</v>
      </c>
      <c r="B129" s="65" t="s">
        <v>159</v>
      </c>
      <c r="C129" s="65" t="s">
        <v>32</v>
      </c>
      <c r="D129" s="64" t="s">
        <v>168</v>
      </c>
      <c r="E129" s="61">
        <v>445</v>
      </c>
      <c r="F129" s="63">
        <v>1.21</v>
      </c>
      <c r="G129" s="99">
        <f t="shared" si="2"/>
        <v>538.44999999999993</v>
      </c>
      <c r="H129" s="83"/>
      <c r="I129" s="77">
        <v>306</v>
      </c>
      <c r="J129" s="77">
        <f t="shared" si="3"/>
        <v>844.44999999999993</v>
      </c>
      <c r="K129" s="77">
        <v>50</v>
      </c>
      <c r="L129" s="63">
        <v>794.45</v>
      </c>
      <c r="M129" s="63">
        <v>794.45</v>
      </c>
      <c r="N129" s="79" t="s">
        <v>247</v>
      </c>
    </row>
    <row r="130" spans="1:14" ht="18" customHeight="1" x14ac:dyDescent="0.25">
      <c r="A130" s="61">
        <v>129</v>
      </c>
      <c r="B130" s="65" t="s">
        <v>160</v>
      </c>
      <c r="C130" s="65" t="s">
        <v>68</v>
      </c>
      <c r="D130" s="64"/>
      <c r="E130" s="61">
        <v>0</v>
      </c>
      <c r="F130" s="63">
        <v>1.21</v>
      </c>
      <c r="G130" s="99">
        <f t="shared" si="2"/>
        <v>0</v>
      </c>
      <c r="H130" s="83"/>
      <c r="I130" s="77">
        <v>0</v>
      </c>
      <c r="J130" s="77">
        <f t="shared" si="3"/>
        <v>0</v>
      </c>
      <c r="K130" s="77"/>
      <c r="L130" s="63"/>
      <c r="M130" s="63"/>
      <c r="N130" s="62"/>
    </row>
    <row r="131" spans="1:14" ht="18" customHeight="1" x14ac:dyDescent="0.25">
      <c r="A131" s="61">
        <v>130</v>
      </c>
      <c r="B131" s="65" t="s">
        <v>161</v>
      </c>
      <c r="C131" s="65" t="s">
        <v>43</v>
      </c>
      <c r="D131" s="64"/>
      <c r="E131" s="61">
        <v>0</v>
      </c>
      <c r="F131" s="63">
        <v>1.21</v>
      </c>
      <c r="G131" s="99">
        <f t="shared" ref="G131:G135" si="4">E131*F131</f>
        <v>0</v>
      </c>
      <c r="H131" s="83"/>
      <c r="I131" s="77">
        <v>0</v>
      </c>
      <c r="J131" s="77">
        <f t="shared" ref="J131:J135" si="5">I131+G131</f>
        <v>0</v>
      </c>
      <c r="K131" s="77"/>
      <c r="L131" s="63"/>
      <c r="M131" s="63"/>
      <c r="N131" s="62"/>
    </row>
    <row r="132" spans="1:14" ht="18" customHeight="1" x14ac:dyDescent="0.25">
      <c r="A132" s="61">
        <v>131</v>
      </c>
      <c r="B132" s="65" t="s">
        <v>162</v>
      </c>
      <c r="C132" s="65" t="s">
        <v>13</v>
      </c>
      <c r="D132" s="64"/>
      <c r="E132" s="61">
        <v>0</v>
      </c>
      <c r="F132" s="63">
        <v>1.21</v>
      </c>
      <c r="G132" s="99">
        <f t="shared" si="4"/>
        <v>0</v>
      </c>
      <c r="H132" s="83"/>
      <c r="I132" s="77">
        <v>0</v>
      </c>
      <c r="J132" s="77">
        <f t="shared" si="5"/>
        <v>0</v>
      </c>
      <c r="K132" s="77"/>
      <c r="L132" s="63"/>
      <c r="M132" s="63"/>
      <c r="N132" s="62"/>
    </row>
    <row r="133" spans="1:14" ht="18" customHeight="1" x14ac:dyDescent="0.25">
      <c r="A133" s="61">
        <v>132</v>
      </c>
      <c r="B133" s="65" t="s">
        <v>163</v>
      </c>
      <c r="C133" s="65" t="s">
        <v>35</v>
      </c>
      <c r="D133" s="64" t="s">
        <v>168</v>
      </c>
      <c r="E133" s="61">
        <v>1040</v>
      </c>
      <c r="F133" s="63">
        <v>1.21</v>
      </c>
      <c r="G133" s="99">
        <f t="shared" si="4"/>
        <v>1258.3999999999999</v>
      </c>
      <c r="H133" s="83"/>
      <c r="I133" s="77">
        <v>734.25</v>
      </c>
      <c r="J133" s="77">
        <f t="shared" si="5"/>
        <v>1992.6499999999999</v>
      </c>
      <c r="K133" s="77"/>
      <c r="L133" s="63">
        <v>1992.65</v>
      </c>
      <c r="M133" s="63">
        <v>1992.65</v>
      </c>
      <c r="N133" s="62"/>
    </row>
    <row r="134" spans="1:14" ht="18" customHeight="1" x14ac:dyDescent="0.25">
      <c r="A134" s="61">
        <v>133</v>
      </c>
      <c r="B134" s="65" t="s">
        <v>165</v>
      </c>
      <c r="C134" s="65" t="s">
        <v>164</v>
      </c>
      <c r="D134" s="64"/>
      <c r="E134" s="61">
        <v>0</v>
      </c>
      <c r="F134" s="63">
        <v>1.21</v>
      </c>
      <c r="G134" s="99">
        <f t="shared" si="4"/>
        <v>0</v>
      </c>
      <c r="H134" s="83"/>
      <c r="I134" s="77">
        <v>0</v>
      </c>
      <c r="J134" s="77">
        <f t="shared" si="5"/>
        <v>0</v>
      </c>
      <c r="K134" s="77"/>
      <c r="L134" s="63"/>
      <c r="M134" s="63"/>
      <c r="N134" s="62"/>
    </row>
    <row r="135" spans="1:14" ht="18" customHeight="1" x14ac:dyDescent="0.25">
      <c r="A135" s="61">
        <v>134</v>
      </c>
      <c r="B135" s="65" t="s">
        <v>166</v>
      </c>
      <c r="C135" s="65" t="s">
        <v>11</v>
      </c>
      <c r="D135" s="64"/>
      <c r="E135" s="61">
        <v>0</v>
      </c>
      <c r="F135" s="63">
        <v>1.21</v>
      </c>
      <c r="G135" s="99">
        <f t="shared" si="4"/>
        <v>0</v>
      </c>
      <c r="H135" s="83"/>
      <c r="I135" s="77">
        <v>0</v>
      </c>
      <c r="J135" s="77">
        <f t="shared" si="5"/>
        <v>0</v>
      </c>
      <c r="K135" s="77"/>
      <c r="L135" s="63"/>
      <c r="M135" s="63"/>
      <c r="N135" s="62"/>
    </row>
    <row r="136" spans="1:14" x14ac:dyDescent="0.25">
      <c r="A136" s="69"/>
      <c r="B136" s="70"/>
      <c r="C136" s="70"/>
      <c r="D136" s="69"/>
      <c r="E136" s="70"/>
      <c r="F136" s="71"/>
      <c r="G136" s="70"/>
      <c r="H136" s="70"/>
      <c r="I136" s="75"/>
      <c r="J136" s="71"/>
      <c r="K136" s="71"/>
      <c r="L136" s="71"/>
      <c r="M136" s="71"/>
      <c r="N136" s="70"/>
    </row>
    <row r="137" spans="1:14" x14ac:dyDescent="0.25">
      <c r="A137" s="69"/>
      <c r="B137" s="72" t="s">
        <v>178</v>
      </c>
      <c r="C137" s="70"/>
      <c r="D137" s="69"/>
      <c r="E137" s="73">
        <f>SUM(E2:E135)</f>
        <v>12792</v>
      </c>
      <c r="F137" s="71"/>
      <c r="G137" s="70"/>
      <c r="H137" s="70"/>
      <c r="I137" s="75"/>
      <c r="J137" s="71"/>
      <c r="K137" s="71"/>
      <c r="L137" s="71"/>
      <c r="M137" s="71"/>
      <c r="N137" s="70"/>
    </row>
    <row r="138" spans="1:14" x14ac:dyDescent="0.25">
      <c r="A138" s="69"/>
      <c r="B138" s="72" t="s">
        <v>179</v>
      </c>
      <c r="C138" s="70"/>
      <c r="D138" s="69"/>
      <c r="E138" s="74">
        <v>15600</v>
      </c>
      <c r="F138" s="75"/>
      <c r="G138" s="70"/>
      <c r="H138" s="70"/>
      <c r="I138" s="71"/>
      <c r="J138" s="71"/>
      <c r="K138" s="71"/>
      <c r="L138" s="71"/>
      <c r="M138" s="71"/>
      <c r="N138" s="71"/>
    </row>
    <row r="139" spans="1:14" x14ac:dyDescent="0.25">
      <c r="A139" s="69"/>
      <c r="B139" s="72" t="s">
        <v>180</v>
      </c>
      <c r="C139" s="70"/>
      <c r="D139" s="69"/>
      <c r="E139" s="98">
        <v>1.21</v>
      </c>
      <c r="F139" s="70"/>
      <c r="G139" s="70"/>
      <c r="H139" s="70"/>
      <c r="I139" s="85"/>
      <c r="J139" s="70"/>
      <c r="K139" s="70"/>
      <c r="L139" s="70"/>
      <c r="M139" s="70"/>
      <c r="N139" s="70"/>
    </row>
    <row r="140" spans="1:14" x14ac:dyDescent="0.25">
      <c r="A140" s="69"/>
      <c r="B140" s="86"/>
      <c r="C140" s="86"/>
      <c r="D140" s="87"/>
      <c r="E140" s="86"/>
      <c r="F140" s="88"/>
      <c r="G140" s="70"/>
      <c r="H140" s="70"/>
      <c r="I140" s="70"/>
      <c r="J140" s="70"/>
      <c r="K140" s="70"/>
      <c r="L140" s="70"/>
      <c r="M140" s="70"/>
      <c r="N140" s="71"/>
    </row>
    <row r="141" spans="1:14" x14ac:dyDescent="0.25">
      <c r="A141" s="89"/>
      <c r="B141" s="90"/>
      <c r="C141" s="90"/>
      <c r="D141" s="91"/>
      <c r="E141" s="90"/>
      <c r="F141" s="92"/>
      <c r="G141" s="93"/>
      <c r="H141" s="93"/>
      <c r="I141" s="93"/>
      <c r="J141" s="93"/>
      <c r="K141" s="93"/>
      <c r="L141" s="93"/>
      <c r="M141" s="93"/>
      <c r="N141" s="94"/>
    </row>
    <row r="142" spans="1:14" x14ac:dyDescent="0.25">
      <c r="A142" s="69"/>
      <c r="B142" s="95" t="s">
        <v>195</v>
      </c>
      <c r="C142" s="86"/>
      <c r="D142" s="87"/>
      <c r="E142" s="86"/>
      <c r="F142" s="96"/>
      <c r="G142" s="70"/>
      <c r="H142" s="70"/>
      <c r="I142" s="70"/>
      <c r="J142" s="70"/>
      <c r="K142" s="70"/>
      <c r="L142" s="70"/>
      <c r="M142" s="70"/>
      <c r="N142" s="70"/>
    </row>
    <row r="143" spans="1:14" x14ac:dyDescent="0.25">
      <c r="A143" s="69"/>
      <c r="B143" s="72"/>
      <c r="C143" s="86"/>
      <c r="D143" s="87"/>
      <c r="E143" s="86"/>
      <c r="F143" s="96"/>
      <c r="G143" s="70"/>
      <c r="H143" s="70"/>
      <c r="I143" s="75"/>
      <c r="J143" s="75"/>
      <c r="K143" s="75"/>
      <c r="L143" s="75"/>
      <c r="M143" s="75"/>
      <c r="N143" s="70"/>
    </row>
    <row r="144" spans="1:14" x14ac:dyDescent="0.25">
      <c r="A144" s="69"/>
      <c r="B144" s="86"/>
      <c r="C144" s="86"/>
      <c r="D144" s="87"/>
      <c r="E144" s="86"/>
      <c r="F144" s="96"/>
      <c r="G144" s="70"/>
      <c r="H144" s="70"/>
      <c r="I144" s="75"/>
      <c r="J144" s="75"/>
      <c r="K144" s="75"/>
      <c r="L144" s="75"/>
      <c r="M144" s="75"/>
      <c r="N144" s="70"/>
    </row>
    <row r="145" spans="1:14" x14ac:dyDescent="0.25">
      <c r="A145" s="69"/>
      <c r="B145" s="70"/>
      <c r="C145" s="70"/>
      <c r="D145" s="69"/>
      <c r="E145" s="75"/>
      <c r="F145" s="75"/>
      <c r="G145" s="70"/>
      <c r="H145" s="70"/>
      <c r="I145" s="70"/>
      <c r="J145" s="70"/>
      <c r="K145" s="70"/>
      <c r="L145" s="70"/>
      <c r="M145" s="70"/>
      <c r="N145" s="70"/>
    </row>
    <row r="146" spans="1:14" x14ac:dyDescent="0.25">
      <c r="A146" s="69"/>
      <c r="B146" s="70"/>
      <c r="C146" s="70"/>
      <c r="D146" s="69"/>
      <c r="E146" s="70"/>
      <c r="F146" s="70"/>
      <c r="G146" s="70"/>
      <c r="H146" s="70"/>
      <c r="I146" s="70"/>
      <c r="J146" s="70"/>
      <c r="K146" s="70"/>
      <c r="L146" s="70"/>
      <c r="M146" s="70"/>
      <c r="N146" s="70"/>
    </row>
    <row r="147" spans="1:14" x14ac:dyDescent="0.25">
      <c r="A147" s="69"/>
      <c r="B147" s="70"/>
      <c r="C147" s="70"/>
      <c r="D147" s="69"/>
      <c r="E147" s="70"/>
      <c r="F147" s="70"/>
      <c r="G147" s="70"/>
      <c r="H147" s="70"/>
      <c r="I147" s="70"/>
      <c r="J147" s="70"/>
      <c r="K147" s="70"/>
      <c r="L147" s="70"/>
      <c r="M147" s="70"/>
      <c r="N147" s="70"/>
    </row>
    <row r="148" spans="1:14" x14ac:dyDescent="0.25">
      <c r="A148" s="69"/>
      <c r="B148" s="70"/>
      <c r="C148" s="70"/>
      <c r="D148" s="69"/>
      <c r="E148" s="70"/>
      <c r="F148" s="96"/>
      <c r="G148" s="86"/>
      <c r="H148" s="86"/>
      <c r="I148" s="86"/>
      <c r="J148" s="86"/>
      <c r="K148" s="86"/>
      <c r="L148" s="70"/>
      <c r="M148" s="70"/>
      <c r="N148" s="70"/>
    </row>
    <row r="149" spans="1:14" x14ac:dyDescent="0.25">
      <c r="A149" s="69"/>
      <c r="B149" s="70"/>
      <c r="C149" s="70"/>
      <c r="D149" s="69"/>
      <c r="E149" s="70"/>
      <c r="F149" s="88"/>
      <c r="G149" s="86"/>
      <c r="H149" s="86"/>
      <c r="I149" s="86"/>
      <c r="J149" s="86"/>
      <c r="K149" s="86"/>
      <c r="L149" s="70"/>
      <c r="M149" s="70"/>
      <c r="N149" s="70"/>
    </row>
    <row r="150" spans="1:14" x14ac:dyDescent="0.25">
      <c r="A150" s="69"/>
      <c r="B150" s="70"/>
      <c r="C150" s="70"/>
      <c r="D150" s="69"/>
      <c r="E150" s="70"/>
      <c r="F150" s="88"/>
      <c r="G150" s="86"/>
      <c r="H150" s="86"/>
      <c r="I150" s="86"/>
      <c r="J150" s="86"/>
      <c r="K150" s="86"/>
      <c r="L150" s="70"/>
      <c r="M150" s="70"/>
      <c r="N150" s="70"/>
    </row>
    <row r="151" spans="1:14" x14ac:dyDescent="0.25">
      <c r="A151" s="69"/>
      <c r="B151" s="70"/>
      <c r="C151" s="70"/>
      <c r="D151" s="69"/>
      <c r="E151" s="70"/>
      <c r="F151" s="86"/>
      <c r="G151" s="86"/>
      <c r="H151" s="86"/>
      <c r="I151" s="86"/>
      <c r="J151" s="86"/>
      <c r="K151" s="86"/>
      <c r="L151" s="70"/>
      <c r="M151" s="70"/>
      <c r="N151" s="70"/>
    </row>
    <row r="152" spans="1:14" x14ac:dyDescent="0.25">
      <c r="A152" s="69"/>
      <c r="B152" s="70"/>
      <c r="C152" s="70"/>
      <c r="D152" s="69"/>
      <c r="E152" s="70"/>
      <c r="F152" s="70"/>
      <c r="G152" s="70"/>
      <c r="H152" s="70"/>
      <c r="I152" s="70"/>
      <c r="J152" s="70"/>
      <c r="K152" s="70"/>
      <c r="L152" s="70"/>
      <c r="M152" s="70"/>
      <c r="N152" s="70"/>
    </row>
    <row r="153" spans="1:14" x14ac:dyDescent="0.25">
      <c r="A153" s="69"/>
      <c r="B153" s="70"/>
      <c r="C153" s="70"/>
      <c r="D153" s="69"/>
      <c r="E153" s="70"/>
      <c r="F153" s="70"/>
      <c r="G153" s="70"/>
      <c r="H153" s="70"/>
      <c r="I153" s="70"/>
      <c r="J153" s="70"/>
      <c r="K153" s="70"/>
      <c r="L153" s="70"/>
      <c r="M153" s="70"/>
      <c r="N153" s="70"/>
    </row>
    <row r="154" spans="1:14" x14ac:dyDescent="0.25">
      <c r="A154" s="69"/>
      <c r="B154" s="70"/>
      <c r="C154" s="70"/>
      <c r="D154" s="69"/>
      <c r="E154" s="70"/>
      <c r="F154" s="70"/>
      <c r="G154" s="70"/>
      <c r="H154" s="70"/>
      <c r="I154" s="70"/>
      <c r="J154" s="70"/>
      <c r="K154" s="70"/>
      <c r="L154" s="70"/>
      <c r="M154" s="70"/>
      <c r="N154" s="70"/>
    </row>
    <row r="155" spans="1:14" x14ac:dyDescent="0.25">
      <c r="A155" s="69"/>
      <c r="B155" s="70"/>
      <c r="C155" s="70"/>
      <c r="D155" s="69"/>
      <c r="E155" s="70"/>
      <c r="F155" s="70"/>
      <c r="G155" s="70"/>
      <c r="H155" s="70"/>
      <c r="I155" s="70"/>
      <c r="J155" s="70"/>
      <c r="K155" s="70"/>
      <c r="L155" s="70"/>
      <c r="M155" s="70"/>
      <c r="N155" s="70"/>
    </row>
    <row r="156" spans="1:14" x14ac:dyDescent="0.25">
      <c r="A156" s="69"/>
      <c r="B156" s="70"/>
      <c r="C156" s="70"/>
      <c r="D156" s="69"/>
      <c r="E156" s="70"/>
      <c r="F156" s="70"/>
      <c r="G156" s="70"/>
      <c r="H156" s="70"/>
      <c r="I156" s="70"/>
      <c r="J156" s="70"/>
      <c r="K156" s="70"/>
      <c r="L156" s="70"/>
      <c r="M156" s="70"/>
      <c r="N156" s="70"/>
    </row>
    <row r="157" spans="1:14" x14ac:dyDescent="0.25">
      <c r="A157" s="69"/>
      <c r="B157" s="70"/>
      <c r="C157" s="70"/>
      <c r="D157" s="69"/>
      <c r="E157" s="70"/>
      <c r="F157" s="70"/>
      <c r="G157" s="70"/>
      <c r="H157" s="70"/>
      <c r="I157" s="70"/>
      <c r="J157" s="70"/>
      <c r="K157" s="70"/>
      <c r="L157" s="70"/>
      <c r="M157" s="70"/>
      <c r="N157" s="70"/>
    </row>
  </sheetData>
  <pageMargins left="0" right="0" top="0" bottom="0.5" header="0.5" footer="0.25"/>
  <pageSetup paperSize="5" scale="20" orientation="landscape" r:id="rId1"/>
  <headerFooter alignWithMargins="0">
    <oddFooter>&amp;RCalendar Year 2011 - CFC-NIGP Scholarship Points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N148"/>
  <sheetViews>
    <sheetView zoomScale="85" zoomScaleNormal="85" workbookViewId="0">
      <pane xSplit="1" ySplit="1" topLeftCell="B2" activePane="bottomRight" state="frozen"/>
      <selection activeCell="E1" sqref="E1"/>
      <selection pane="topRight" activeCell="E1" sqref="E1"/>
      <selection pane="bottomLeft" activeCell="E1" sqref="E1"/>
      <selection pane="bottomRight" activeCell="E1" sqref="E1"/>
    </sheetView>
  </sheetViews>
  <sheetFormatPr defaultColWidth="9.109375" defaultRowHeight="13.2" x14ac:dyDescent="0.25"/>
  <cols>
    <col min="1" max="1" width="7" style="16" bestFit="1" customWidth="1"/>
    <col min="2" max="2" width="28.109375" style="9" customWidth="1"/>
    <col min="3" max="3" width="31" style="9" customWidth="1"/>
    <col min="4" max="4" width="5.5546875" style="16" customWidth="1"/>
    <col min="5" max="5" width="10.5546875" style="9" customWidth="1"/>
    <col min="6" max="6" width="8.5546875" style="9" bestFit="1" customWidth="1"/>
    <col min="7" max="7" width="3.5546875" style="9" customWidth="1"/>
    <col min="8" max="8" width="11.88671875" style="9" customWidth="1"/>
    <col min="9" max="9" width="12.44140625" style="9" customWidth="1"/>
    <col min="10" max="10" width="10.88671875" style="9" customWidth="1"/>
    <col min="11" max="11" width="12.5546875" style="9" customWidth="1"/>
    <col min="12" max="12" width="28.5546875" style="9" bestFit="1" customWidth="1"/>
    <col min="13" max="13" width="9.109375" style="9"/>
    <col min="14" max="14" width="10.44140625" style="9" bestFit="1" customWidth="1"/>
    <col min="15" max="16384" width="9.109375" style="9"/>
  </cols>
  <sheetData>
    <row r="1" spans="1:14" s="4" customFormat="1" ht="81" x14ac:dyDescent="0.25">
      <c r="A1" s="1"/>
      <c r="B1" s="1" t="s">
        <v>0</v>
      </c>
      <c r="C1" s="1" t="s">
        <v>1</v>
      </c>
      <c r="D1" s="30" t="s">
        <v>167</v>
      </c>
      <c r="E1" s="2" t="s">
        <v>2</v>
      </c>
      <c r="F1" s="2" t="s">
        <v>177</v>
      </c>
      <c r="G1" s="3" t="s">
        <v>3</v>
      </c>
      <c r="H1" s="2" t="s">
        <v>9</v>
      </c>
      <c r="I1" s="2" t="s">
        <v>4</v>
      </c>
      <c r="J1" s="2" t="s">
        <v>51</v>
      </c>
      <c r="K1" s="2" t="s">
        <v>5</v>
      </c>
      <c r="L1" s="1" t="s">
        <v>8</v>
      </c>
    </row>
    <row r="2" spans="1:14" ht="18" customHeight="1" x14ac:dyDescent="0.25">
      <c r="A2" s="5">
        <v>1</v>
      </c>
      <c r="B2" s="6" t="s">
        <v>10</v>
      </c>
      <c r="C2" s="6" t="s">
        <v>11</v>
      </c>
      <c r="D2" s="31" t="s">
        <v>168</v>
      </c>
      <c r="E2" s="5">
        <v>150</v>
      </c>
      <c r="F2" s="7">
        <v>0.89</v>
      </c>
      <c r="G2" s="8"/>
      <c r="H2" s="11">
        <f>F2*E2</f>
        <v>133.5</v>
      </c>
      <c r="I2" s="11">
        <v>133.5</v>
      </c>
      <c r="J2" s="11">
        <v>0</v>
      </c>
      <c r="K2" s="7">
        <v>0</v>
      </c>
      <c r="L2" s="36" t="s">
        <v>191</v>
      </c>
    </row>
    <row r="3" spans="1:14" ht="18" customHeight="1" x14ac:dyDescent="0.25">
      <c r="A3" s="5">
        <v>2</v>
      </c>
      <c r="B3" s="10" t="s">
        <v>12</v>
      </c>
      <c r="C3" s="10" t="s">
        <v>13</v>
      </c>
      <c r="D3" s="32" t="s">
        <v>168</v>
      </c>
      <c r="E3" s="5">
        <v>0</v>
      </c>
      <c r="F3" s="7">
        <v>0.89</v>
      </c>
      <c r="G3" s="8"/>
      <c r="H3" s="11">
        <f t="shared" ref="H3:H67" si="0">F3*E3</f>
        <v>0</v>
      </c>
      <c r="I3" s="11"/>
      <c r="J3" s="11"/>
      <c r="K3" s="7"/>
      <c r="L3" s="6"/>
    </row>
    <row r="4" spans="1:14" ht="18" customHeight="1" x14ac:dyDescent="0.25">
      <c r="A4" s="5">
        <v>3</v>
      </c>
      <c r="B4" s="10" t="s">
        <v>15</v>
      </c>
      <c r="C4" s="10" t="s">
        <v>16</v>
      </c>
      <c r="D4" s="32" t="s">
        <v>168</v>
      </c>
      <c r="E4" s="5">
        <v>0</v>
      </c>
      <c r="F4" s="7">
        <v>0.89</v>
      </c>
      <c r="G4" s="8"/>
      <c r="H4" s="11">
        <f t="shared" si="0"/>
        <v>0</v>
      </c>
      <c r="I4" s="11"/>
      <c r="J4" s="11"/>
      <c r="K4" s="7"/>
      <c r="L4" s="6"/>
    </row>
    <row r="5" spans="1:14" ht="18" customHeight="1" x14ac:dyDescent="0.25">
      <c r="A5" s="5">
        <v>4</v>
      </c>
      <c r="B5" s="10" t="s">
        <v>17</v>
      </c>
      <c r="C5" s="10" t="s">
        <v>11</v>
      </c>
      <c r="D5" s="32" t="s">
        <v>168</v>
      </c>
      <c r="E5" s="5">
        <v>80</v>
      </c>
      <c r="F5" s="7">
        <v>0.89</v>
      </c>
      <c r="G5" s="8"/>
      <c r="H5" s="11">
        <f t="shared" si="0"/>
        <v>71.2</v>
      </c>
      <c r="I5" s="11">
        <v>71.2</v>
      </c>
      <c r="J5" s="11">
        <v>0</v>
      </c>
      <c r="K5" s="7">
        <v>0</v>
      </c>
      <c r="L5" s="36" t="s">
        <v>191</v>
      </c>
      <c r="N5" s="12"/>
    </row>
    <row r="6" spans="1:14" ht="18" customHeight="1" x14ac:dyDescent="0.25">
      <c r="A6" s="5">
        <v>5</v>
      </c>
      <c r="B6" s="10" t="s">
        <v>18</v>
      </c>
      <c r="C6" s="10" t="s">
        <v>19</v>
      </c>
      <c r="D6" s="32" t="s">
        <v>168</v>
      </c>
      <c r="E6" s="5">
        <v>165</v>
      </c>
      <c r="F6" s="7">
        <v>0.89</v>
      </c>
      <c r="G6" s="8"/>
      <c r="H6" s="11">
        <f t="shared" si="0"/>
        <v>146.85</v>
      </c>
      <c r="I6" s="11"/>
      <c r="J6" s="11"/>
      <c r="K6" s="7"/>
      <c r="L6" s="45" t="s">
        <v>209</v>
      </c>
    </row>
    <row r="7" spans="1:14" ht="18" customHeight="1" x14ac:dyDescent="0.25">
      <c r="A7" s="5">
        <v>6</v>
      </c>
      <c r="B7" s="33" t="s">
        <v>189</v>
      </c>
      <c r="C7" s="33" t="s">
        <v>190</v>
      </c>
      <c r="D7" s="32" t="s">
        <v>168</v>
      </c>
      <c r="E7" s="13">
        <v>120</v>
      </c>
      <c r="F7" s="7">
        <v>0.89</v>
      </c>
      <c r="G7" s="8"/>
      <c r="H7" s="11">
        <f t="shared" si="0"/>
        <v>106.8</v>
      </c>
      <c r="I7" s="11">
        <v>0</v>
      </c>
      <c r="J7" s="11">
        <v>106.8</v>
      </c>
      <c r="K7" s="7">
        <v>106.8</v>
      </c>
      <c r="L7" s="36" t="s">
        <v>192</v>
      </c>
    </row>
    <row r="8" spans="1:14" ht="18" customHeight="1" x14ac:dyDescent="0.25">
      <c r="A8" s="5">
        <v>7</v>
      </c>
      <c r="B8" s="10" t="s">
        <v>20</v>
      </c>
      <c r="C8" s="10" t="s">
        <v>21</v>
      </c>
      <c r="D8" s="32" t="s">
        <v>168</v>
      </c>
      <c r="E8" s="5">
        <v>55</v>
      </c>
      <c r="F8" s="7">
        <v>0.89</v>
      </c>
      <c r="G8" s="8"/>
      <c r="H8" s="11">
        <f t="shared" si="0"/>
        <v>48.95</v>
      </c>
      <c r="I8" s="11"/>
      <c r="J8" s="11">
        <v>48.95</v>
      </c>
      <c r="K8" s="7">
        <v>48.95</v>
      </c>
      <c r="L8" s="36" t="s">
        <v>192</v>
      </c>
    </row>
    <row r="9" spans="1:14" ht="18" customHeight="1" x14ac:dyDescent="0.25">
      <c r="A9" s="5">
        <v>8</v>
      </c>
      <c r="B9" s="10" t="s">
        <v>22</v>
      </c>
      <c r="C9" s="10" t="s">
        <v>23</v>
      </c>
      <c r="D9" s="32" t="s">
        <v>168</v>
      </c>
      <c r="E9" s="5">
        <v>0</v>
      </c>
      <c r="F9" s="7">
        <v>0.89</v>
      </c>
      <c r="G9" s="8"/>
      <c r="H9" s="11">
        <f t="shared" si="0"/>
        <v>0</v>
      </c>
      <c r="I9" s="11"/>
      <c r="J9" s="11"/>
      <c r="K9" s="7"/>
      <c r="L9" s="6"/>
    </row>
    <row r="10" spans="1:14" ht="18" customHeight="1" x14ac:dyDescent="0.25">
      <c r="A10" s="5">
        <v>9</v>
      </c>
      <c r="B10" s="10" t="s">
        <v>24</v>
      </c>
      <c r="C10" s="10" t="s">
        <v>25</v>
      </c>
      <c r="D10" s="32" t="s">
        <v>168</v>
      </c>
      <c r="E10" s="5">
        <v>0</v>
      </c>
      <c r="F10" s="7">
        <v>0.89</v>
      </c>
      <c r="G10" s="8"/>
      <c r="H10" s="11">
        <f t="shared" si="0"/>
        <v>0</v>
      </c>
      <c r="I10" s="11"/>
      <c r="J10" s="11"/>
      <c r="K10" s="7"/>
      <c r="L10" s="6"/>
    </row>
    <row r="11" spans="1:14" ht="18" customHeight="1" x14ac:dyDescent="0.25">
      <c r="A11" s="5">
        <v>10</v>
      </c>
      <c r="B11" s="10" t="s">
        <v>26</v>
      </c>
      <c r="C11" s="10" t="s">
        <v>11</v>
      </c>
      <c r="D11" s="32" t="s">
        <v>168</v>
      </c>
      <c r="E11" s="5">
        <v>190</v>
      </c>
      <c r="F11" s="7">
        <v>0.89</v>
      </c>
      <c r="G11" s="8"/>
      <c r="H11" s="11">
        <f t="shared" si="0"/>
        <v>169.1</v>
      </c>
      <c r="I11" s="11">
        <v>0</v>
      </c>
      <c r="J11" s="11">
        <v>169.1</v>
      </c>
      <c r="K11" s="7">
        <v>169.1</v>
      </c>
      <c r="L11" s="36" t="s">
        <v>192</v>
      </c>
    </row>
    <row r="12" spans="1:14" ht="18" customHeight="1" x14ac:dyDescent="0.25">
      <c r="A12" s="5">
        <v>11</v>
      </c>
      <c r="B12" s="10" t="s">
        <v>27</v>
      </c>
      <c r="C12" s="10" t="s">
        <v>28</v>
      </c>
      <c r="D12" s="32" t="s">
        <v>168</v>
      </c>
      <c r="E12" s="5">
        <v>0</v>
      </c>
      <c r="F12" s="7">
        <v>0.89</v>
      </c>
      <c r="G12" s="8"/>
      <c r="H12" s="11">
        <f t="shared" si="0"/>
        <v>0</v>
      </c>
      <c r="I12" s="11"/>
      <c r="J12" s="11"/>
      <c r="K12" s="7"/>
      <c r="L12" s="6"/>
    </row>
    <row r="13" spans="1:14" ht="18" customHeight="1" x14ac:dyDescent="0.25">
      <c r="A13" s="5">
        <v>12</v>
      </c>
      <c r="B13" s="10" t="s">
        <v>29</v>
      </c>
      <c r="C13" s="10" t="s">
        <v>30</v>
      </c>
      <c r="D13" s="32" t="s">
        <v>168</v>
      </c>
      <c r="E13" s="5">
        <v>210</v>
      </c>
      <c r="F13" s="7">
        <v>0.89</v>
      </c>
      <c r="G13" s="8"/>
      <c r="H13" s="11">
        <f t="shared" si="0"/>
        <v>186.9</v>
      </c>
      <c r="I13" s="11">
        <v>0</v>
      </c>
      <c r="J13" s="11">
        <v>186.9</v>
      </c>
      <c r="K13" s="7">
        <v>186.9</v>
      </c>
      <c r="L13" s="36" t="s">
        <v>192</v>
      </c>
    </row>
    <row r="14" spans="1:14" s="14" customFormat="1" ht="18" customHeight="1" x14ac:dyDescent="0.25">
      <c r="A14" s="5">
        <v>13</v>
      </c>
      <c r="B14" s="10" t="s">
        <v>31</v>
      </c>
      <c r="C14" s="10" t="s">
        <v>32</v>
      </c>
      <c r="D14" s="32" t="s">
        <v>168</v>
      </c>
      <c r="E14" s="13">
        <v>130</v>
      </c>
      <c r="F14" s="7">
        <v>0.89</v>
      </c>
      <c r="G14" s="8"/>
      <c r="H14" s="11">
        <f t="shared" si="0"/>
        <v>115.7</v>
      </c>
      <c r="I14" s="11">
        <v>0</v>
      </c>
      <c r="J14" s="11">
        <v>115.7</v>
      </c>
      <c r="K14" s="7">
        <v>115.7</v>
      </c>
      <c r="L14" s="33" t="s">
        <v>192</v>
      </c>
    </row>
    <row r="15" spans="1:14" ht="18" customHeight="1" x14ac:dyDescent="0.25">
      <c r="A15" s="5">
        <v>14</v>
      </c>
      <c r="B15" s="10" t="s">
        <v>33</v>
      </c>
      <c r="C15" s="10" t="s">
        <v>21</v>
      </c>
      <c r="D15" s="32" t="s">
        <v>168</v>
      </c>
      <c r="E15" s="5">
        <v>345</v>
      </c>
      <c r="F15" s="7">
        <v>0.89</v>
      </c>
      <c r="G15" s="8"/>
      <c r="H15" s="11">
        <f t="shared" si="0"/>
        <v>307.05</v>
      </c>
      <c r="I15" s="11">
        <v>0</v>
      </c>
      <c r="J15" s="11">
        <v>307.05</v>
      </c>
      <c r="K15" s="7">
        <v>307.05</v>
      </c>
      <c r="L15" s="36" t="s">
        <v>192</v>
      </c>
    </row>
    <row r="16" spans="1:14" ht="18" customHeight="1" x14ac:dyDescent="0.25">
      <c r="A16" s="5">
        <v>15</v>
      </c>
      <c r="B16" s="10" t="s">
        <v>34</v>
      </c>
      <c r="C16" s="10" t="s">
        <v>35</v>
      </c>
      <c r="D16" s="32" t="s">
        <v>168</v>
      </c>
      <c r="E16" s="5">
        <v>0</v>
      </c>
      <c r="F16" s="7">
        <v>0.89</v>
      </c>
      <c r="G16" s="8"/>
      <c r="H16" s="11">
        <f t="shared" si="0"/>
        <v>0</v>
      </c>
      <c r="I16" s="11"/>
      <c r="J16" s="11"/>
      <c r="K16" s="7"/>
      <c r="L16" s="6"/>
    </row>
    <row r="17" spans="1:12" ht="18" customHeight="1" x14ac:dyDescent="0.25">
      <c r="A17" s="5">
        <v>16</v>
      </c>
      <c r="B17" s="10" t="s">
        <v>36</v>
      </c>
      <c r="C17" s="10" t="s">
        <v>25</v>
      </c>
      <c r="D17" s="32" t="s">
        <v>168</v>
      </c>
      <c r="E17" s="5">
        <v>0</v>
      </c>
      <c r="F17" s="7">
        <v>0.89</v>
      </c>
      <c r="G17" s="8"/>
      <c r="H17" s="11">
        <f t="shared" si="0"/>
        <v>0</v>
      </c>
      <c r="I17" s="11"/>
      <c r="J17" s="11"/>
      <c r="K17" s="7"/>
      <c r="L17" s="6"/>
    </row>
    <row r="18" spans="1:12" ht="18" customHeight="1" x14ac:dyDescent="0.25">
      <c r="A18" s="5">
        <v>17</v>
      </c>
      <c r="B18" s="47" t="s">
        <v>37</v>
      </c>
      <c r="C18" s="10" t="s">
        <v>14</v>
      </c>
      <c r="D18" s="32" t="s">
        <v>168</v>
      </c>
      <c r="E18" s="5">
        <v>235</v>
      </c>
      <c r="F18" s="7">
        <v>0.89</v>
      </c>
      <c r="G18" s="8"/>
      <c r="H18" s="11">
        <f t="shared" si="0"/>
        <v>209.15</v>
      </c>
      <c r="I18" s="11"/>
      <c r="J18" s="11">
        <v>209.15</v>
      </c>
      <c r="K18" s="7">
        <v>209.15</v>
      </c>
      <c r="L18" s="36" t="s">
        <v>192</v>
      </c>
    </row>
    <row r="19" spans="1:12" ht="18" customHeight="1" x14ac:dyDescent="0.25">
      <c r="A19" s="5">
        <v>18</v>
      </c>
      <c r="B19" s="10" t="s">
        <v>38</v>
      </c>
      <c r="C19" s="10" t="s">
        <v>11</v>
      </c>
      <c r="D19" s="32" t="s">
        <v>168</v>
      </c>
      <c r="E19" s="5">
        <v>0</v>
      </c>
      <c r="F19" s="7">
        <v>0.89</v>
      </c>
      <c r="G19" s="8"/>
      <c r="H19" s="11">
        <f t="shared" si="0"/>
        <v>0</v>
      </c>
      <c r="I19" s="11"/>
      <c r="J19" s="11"/>
      <c r="K19" s="7"/>
      <c r="L19" s="43" t="s">
        <v>181</v>
      </c>
    </row>
    <row r="20" spans="1:12" ht="18" customHeight="1" x14ac:dyDescent="0.25">
      <c r="A20" s="5">
        <v>19</v>
      </c>
      <c r="B20" s="10" t="s">
        <v>39</v>
      </c>
      <c r="C20" s="10" t="s">
        <v>40</v>
      </c>
      <c r="D20" s="32" t="s">
        <v>168</v>
      </c>
      <c r="E20" s="5">
        <v>0</v>
      </c>
      <c r="F20" s="7">
        <v>0.89</v>
      </c>
      <c r="G20" s="8"/>
      <c r="H20" s="11">
        <f t="shared" si="0"/>
        <v>0</v>
      </c>
      <c r="I20" s="11"/>
      <c r="J20" s="11"/>
      <c r="K20" s="7"/>
      <c r="L20" s="6"/>
    </row>
    <row r="21" spans="1:12" ht="18" customHeight="1" x14ac:dyDescent="0.25">
      <c r="A21" s="5">
        <v>20</v>
      </c>
      <c r="B21" s="10" t="s">
        <v>41</v>
      </c>
      <c r="C21" s="10" t="s">
        <v>30</v>
      </c>
      <c r="D21" s="32" t="s">
        <v>168</v>
      </c>
      <c r="E21" s="5">
        <v>0</v>
      </c>
      <c r="F21" s="7">
        <v>0.89</v>
      </c>
      <c r="G21" s="8"/>
      <c r="H21" s="11">
        <f t="shared" si="0"/>
        <v>0</v>
      </c>
      <c r="I21" s="11"/>
      <c r="J21" s="11"/>
      <c r="K21" s="7"/>
      <c r="L21" s="6"/>
    </row>
    <row r="22" spans="1:12" ht="18" customHeight="1" x14ac:dyDescent="0.25">
      <c r="A22" s="5">
        <v>21</v>
      </c>
      <c r="B22" s="10" t="s">
        <v>42</v>
      </c>
      <c r="C22" s="10" t="s">
        <v>43</v>
      </c>
      <c r="D22" s="32" t="s">
        <v>168</v>
      </c>
      <c r="E22" s="5">
        <v>75</v>
      </c>
      <c r="F22" s="7">
        <v>0.89</v>
      </c>
      <c r="G22" s="8"/>
      <c r="H22" s="11">
        <f t="shared" si="0"/>
        <v>66.75</v>
      </c>
      <c r="I22" s="11">
        <v>0</v>
      </c>
      <c r="J22" s="11">
        <v>66.75</v>
      </c>
      <c r="K22" s="7">
        <v>66.75</v>
      </c>
      <c r="L22" s="36" t="s">
        <v>192</v>
      </c>
    </row>
    <row r="23" spans="1:12" ht="18" customHeight="1" x14ac:dyDescent="0.25">
      <c r="A23" s="5">
        <v>22</v>
      </c>
      <c r="B23" s="10" t="s">
        <v>44</v>
      </c>
      <c r="C23" s="10" t="s">
        <v>45</v>
      </c>
      <c r="D23" s="32" t="s">
        <v>168</v>
      </c>
      <c r="E23" s="5">
        <v>0</v>
      </c>
      <c r="F23" s="7">
        <v>0.89</v>
      </c>
      <c r="G23" s="8"/>
      <c r="H23" s="11">
        <f t="shared" si="0"/>
        <v>0</v>
      </c>
      <c r="I23" s="11"/>
      <c r="J23" s="11"/>
      <c r="K23" s="7"/>
      <c r="L23" s="6"/>
    </row>
    <row r="24" spans="1:12" ht="18" customHeight="1" x14ac:dyDescent="0.25">
      <c r="A24" s="5">
        <v>23</v>
      </c>
      <c r="B24" s="10" t="s">
        <v>46</v>
      </c>
      <c r="C24" s="10" t="s">
        <v>47</v>
      </c>
      <c r="D24" s="32" t="s">
        <v>168</v>
      </c>
      <c r="E24" s="5">
        <v>145</v>
      </c>
      <c r="F24" s="7">
        <v>0.89</v>
      </c>
      <c r="G24" s="8"/>
      <c r="H24" s="11">
        <f t="shared" si="0"/>
        <v>129.05000000000001</v>
      </c>
      <c r="I24" s="11">
        <v>0</v>
      </c>
      <c r="J24" s="11">
        <v>129.05000000000001</v>
      </c>
      <c r="K24" s="7">
        <v>129.05000000000001</v>
      </c>
      <c r="L24" s="97" t="s">
        <v>217</v>
      </c>
    </row>
    <row r="25" spans="1:12" ht="18" customHeight="1" x14ac:dyDescent="0.25">
      <c r="A25" s="5">
        <v>24</v>
      </c>
      <c r="B25" s="10" t="s">
        <v>48</v>
      </c>
      <c r="C25" s="10" t="s">
        <v>28</v>
      </c>
      <c r="D25" s="32" t="s">
        <v>170</v>
      </c>
      <c r="E25" s="5">
        <v>0</v>
      </c>
      <c r="F25" s="7">
        <v>0.89</v>
      </c>
      <c r="G25" s="8"/>
      <c r="H25" s="11">
        <f t="shared" si="0"/>
        <v>0</v>
      </c>
      <c r="I25" s="11"/>
      <c r="J25" s="11"/>
      <c r="K25" s="7"/>
      <c r="L25" s="6"/>
    </row>
    <row r="26" spans="1:12" ht="18" customHeight="1" x14ac:dyDescent="0.25">
      <c r="A26" s="5">
        <v>25</v>
      </c>
      <c r="B26" s="10" t="s">
        <v>49</v>
      </c>
      <c r="C26" s="10" t="s">
        <v>50</v>
      </c>
      <c r="D26" s="32" t="s">
        <v>170</v>
      </c>
      <c r="E26" s="5">
        <v>305</v>
      </c>
      <c r="F26" s="7">
        <v>0.89</v>
      </c>
      <c r="G26" s="8"/>
      <c r="H26" s="11">
        <f t="shared" si="0"/>
        <v>271.45</v>
      </c>
      <c r="I26" s="11">
        <v>0</v>
      </c>
      <c r="J26" s="11">
        <v>271.45</v>
      </c>
      <c r="K26" s="7">
        <v>271.45</v>
      </c>
      <c r="L26" s="36" t="s">
        <v>192</v>
      </c>
    </row>
    <row r="27" spans="1:12" ht="18" customHeight="1" x14ac:dyDescent="0.25">
      <c r="A27" s="5">
        <v>26</v>
      </c>
      <c r="B27" s="10" t="s">
        <v>53</v>
      </c>
      <c r="C27" s="10" t="s">
        <v>11</v>
      </c>
      <c r="D27" s="32" t="s">
        <v>170</v>
      </c>
      <c r="E27" s="5">
        <v>340</v>
      </c>
      <c r="F27" s="7">
        <v>0.89</v>
      </c>
      <c r="G27" s="8"/>
      <c r="H27" s="11">
        <f t="shared" si="0"/>
        <v>302.60000000000002</v>
      </c>
      <c r="I27" s="11">
        <v>275</v>
      </c>
      <c r="J27" s="11">
        <v>27.6</v>
      </c>
      <c r="K27" s="7">
        <v>27.6</v>
      </c>
      <c r="L27" s="36" t="s">
        <v>191</v>
      </c>
    </row>
    <row r="28" spans="1:12" ht="18" customHeight="1" x14ac:dyDescent="0.25">
      <c r="A28" s="5">
        <v>27</v>
      </c>
      <c r="B28" s="33" t="s">
        <v>204</v>
      </c>
      <c r="C28" s="10" t="s">
        <v>30</v>
      </c>
      <c r="D28" s="32" t="s">
        <v>170</v>
      </c>
      <c r="E28" s="5">
        <v>35</v>
      </c>
      <c r="F28" s="7">
        <v>0.89</v>
      </c>
      <c r="G28" s="8"/>
      <c r="H28" s="11">
        <f t="shared" si="0"/>
        <v>31.150000000000002</v>
      </c>
      <c r="I28" s="11">
        <v>0</v>
      </c>
      <c r="J28" s="11">
        <v>31.15</v>
      </c>
      <c r="K28" s="7">
        <v>31.15</v>
      </c>
      <c r="L28" s="36" t="s">
        <v>192</v>
      </c>
    </row>
    <row r="29" spans="1:12" ht="18" customHeight="1" x14ac:dyDescent="0.25">
      <c r="A29" s="5">
        <v>28</v>
      </c>
      <c r="B29" s="10" t="s">
        <v>54</v>
      </c>
      <c r="C29" s="10" t="s">
        <v>14</v>
      </c>
      <c r="D29" s="32" t="s">
        <v>170</v>
      </c>
      <c r="E29" s="5">
        <v>0</v>
      </c>
      <c r="F29" s="7">
        <v>0.89</v>
      </c>
      <c r="G29" s="8"/>
      <c r="H29" s="11">
        <f t="shared" si="0"/>
        <v>0</v>
      </c>
      <c r="I29" s="11"/>
      <c r="J29" s="11"/>
      <c r="K29" s="7"/>
      <c r="L29" s="6"/>
    </row>
    <row r="30" spans="1:12" ht="18" customHeight="1" x14ac:dyDescent="0.25">
      <c r="A30" s="5">
        <v>29</v>
      </c>
      <c r="B30" s="10" t="s">
        <v>55</v>
      </c>
      <c r="C30" s="10" t="s">
        <v>11</v>
      </c>
      <c r="D30" s="32" t="s">
        <v>170</v>
      </c>
      <c r="E30" s="5">
        <v>0</v>
      </c>
      <c r="F30" s="7">
        <v>0.89</v>
      </c>
      <c r="G30" s="8"/>
      <c r="H30" s="11">
        <f t="shared" si="0"/>
        <v>0</v>
      </c>
      <c r="I30" s="11"/>
      <c r="J30" s="11"/>
      <c r="K30" s="7"/>
      <c r="L30" s="43" t="s">
        <v>205</v>
      </c>
    </row>
    <row r="31" spans="1:12" ht="18" customHeight="1" x14ac:dyDescent="0.25">
      <c r="A31" s="5">
        <v>30</v>
      </c>
      <c r="B31" s="10" t="s">
        <v>56</v>
      </c>
      <c r="C31" s="10" t="s">
        <v>57</v>
      </c>
      <c r="D31" s="32" t="s">
        <v>170</v>
      </c>
      <c r="E31" s="5">
        <v>0</v>
      </c>
      <c r="F31" s="7">
        <v>0.89</v>
      </c>
      <c r="G31" s="8"/>
      <c r="H31" s="11">
        <f t="shared" si="0"/>
        <v>0</v>
      </c>
      <c r="I31" s="11"/>
      <c r="J31" s="11"/>
      <c r="K31" s="7"/>
      <c r="L31" s="6"/>
    </row>
    <row r="32" spans="1:12" ht="18" customHeight="1" x14ac:dyDescent="0.25">
      <c r="A32" s="5">
        <v>31</v>
      </c>
      <c r="B32" s="10" t="s">
        <v>58</v>
      </c>
      <c r="C32" s="10" t="s">
        <v>32</v>
      </c>
      <c r="D32" s="32" t="s">
        <v>170</v>
      </c>
      <c r="E32" s="5">
        <v>0</v>
      </c>
      <c r="F32" s="7">
        <v>0.89</v>
      </c>
      <c r="G32" s="8"/>
      <c r="H32" s="11">
        <f t="shared" si="0"/>
        <v>0</v>
      </c>
      <c r="I32" s="11"/>
      <c r="J32" s="11"/>
      <c r="K32" s="7"/>
      <c r="L32" s="6"/>
    </row>
    <row r="33" spans="1:13" ht="18" customHeight="1" x14ac:dyDescent="0.25">
      <c r="A33" s="5">
        <v>32</v>
      </c>
      <c r="B33" s="10" t="s">
        <v>59</v>
      </c>
      <c r="C33" s="10" t="s">
        <v>60</v>
      </c>
      <c r="D33" s="32" t="s">
        <v>170</v>
      </c>
      <c r="E33" s="5">
        <v>0</v>
      </c>
      <c r="F33" s="7">
        <v>0.89</v>
      </c>
      <c r="G33" s="8"/>
      <c r="H33" s="11">
        <f t="shared" si="0"/>
        <v>0</v>
      </c>
      <c r="I33" s="11"/>
      <c r="J33" s="11"/>
      <c r="K33" s="7"/>
      <c r="L33" s="6"/>
    </row>
    <row r="34" spans="1:13" ht="18" customHeight="1" x14ac:dyDescent="0.25">
      <c r="A34" s="5">
        <v>33</v>
      </c>
      <c r="B34" s="10" t="s">
        <v>61</v>
      </c>
      <c r="C34" s="10" t="s">
        <v>62</v>
      </c>
      <c r="D34" s="32" t="s">
        <v>170</v>
      </c>
      <c r="E34" s="5">
        <v>0</v>
      </c>
      <c r="F34" s="7">
        <v>0.89</v>
      </c>
      <c r="G34" s="8"/>
      <c r="H34" s="11">
        <f t="shared" si="0"/>
        <v>0</v>
      </c>
      <c r="I34" s="11"/>
      <c r="J34" s="11"/>
      <c r="K34" s="7"/>
      <c r="L34" s="6"/>
    </row>
    <row r="35" spans="1:13" ht="18" customHeight="1" x14ac:dyDescent="0.25">
      <c r="A35" s="5">
        <v>34</v>
      </c>
      <c r="B35" s="10" t="s">
        <v>63</v>
      </c>
      <c r="C35" s="10" t="s">
        <v>11</v>
      </c>
      <c r="D35" s="32" t="s">
        <v>170</v>
      </c>
      <c r="E35" s="5">
        <v>205</v>
      </c>
      <c r="F35" s="7">
        <v>0.89</v>
      </c>
      <c r="G35" s="8"/>
      <c r="H35" s="11">
        <f t="shared" si="0"/>
        <v>182.45</v>
      </c>
      <c r="I35" s="11">
        <v>182.45</v>
      </c>
      <c r="J35" s="11">
        <v>0</v>
      </c>
      <c r="K35" s="7">
        <v>0</v>
      </c>
      <c r="L35" s="36" t="s">
        <v>191</v>
      </c>
    </row>
    <row r="36" spans="1:13" ht="18" customHeight="1" x14ac:dyDescent="0.25">
      <c r="A36" s="5">
        <v>35</v>
      </c>
      <c r="B36" s="33" t="s">
        <v>169</v>
      </c>
      <c r="C36" s="10" t="s">
        <v>50</v>
      </c>
      <c r="D36" s="32" t="s">
        <v>170</v>
      </c>
      <c r="E36" s="5">
        <v>240</v>
      </c>
      <c r="F36" s="7">
        <v>0.89</v>
      </c>
      <c r="G36" s="8"/>
      <c r="H36" s="11">
        <f t="shared" si="0"/>
        <v>213.6</v>
      </c>
      <c r="I36" s="11">
        <v>0</v>
      </c>
      <c r="J36" s="11">
        <v>213.6</v>
      </c>
      <c r="K36" s="7">
        <v>213.6</v>
      </c>
      <c r="L36" s="36" t="s">
        <v>192</v>
      </c>
    </row>
    <row r="37" spans="1:13" ht="18" customHeight="1" x14ac:dyDescent="0.25">
      <c r="A37" s="5">
        <v>36</v>
      </c>
      <c r="B37" s="10" t="s">
        <v>64</v>
      </c>
      <c r="C37" s="10" t="s">
        <v>65</v>
      </c>
      <c r="D37" s="32" t="s">
        <v>170</v>
      </c>
      <c r="E37" s="5">
        <v>0</v>
      </c>
      <c r="F37" s="7">
        <v>0.89</v>
      </c>
      <c r="G37" s="8"/>
      <c r="H37" s="11">
        <f t="shared" si="0"/>
        <v>0</v>
      </c>
      <c r="I37" s="11"/>
      <c r="J37" s="11"/>
      <c r="K37" s="7"/>
      <c r="L37" s="6"/>
    </row>
    <row r="38" spans="1:13" ht="18" customHeight="1" x14ac:dyDescent="0.25">
      <c r="A38" s="5">
        <v>37</v>
      </c>
      <c r="B38" s="10" t="s">
        <v>66</v>
      </c>
      <c r="C38" s="10" t="s">
        <v>65</v>
      </c>
      <c r="D38" s="32" t="s">
        <v>170</v>
      </c>
      <c r="E38" s="5">
        <v>0</v>
      </c>
      <c r="F38" s="7">
        <v>0.89</v>
      </c>
      <c r="G38" s="8"/>
      <c r="H38" s="11">
        <f t="shared" si="0"/>
        <v>0</v>
      </c>
      <c r="I38" s="11"/>
      <c r="J38" s="11"/>
      <c r="K38" s="7"/>
      <c r="L38" s="6"/>
    </row>
    <row r="39" spans="1:13" ht="18" customHeight="1" x14ac:dyDescent="0.25">
      <c r="A39" s="5">
        <v>38</v>
      </c>
      <c r="B39" s="10" t="s">
        <v>67</v>
      </c>
      <c r="C39" s="10" t="s">
        <v>68</v>
      </c>
      <c r="D39" s="32" t="s">
        <v>170</v>
      </c>
      <c r="E39" s="5">
        <v>0</v>
      </c>
      <c r="F39" s="7">
        <v>0.89</v>
      </c>
      <c r="G39" s="8"/>
      <c r="H39" s="11">
        <f t="shared" si="0"/>
        <v>0</v>
      </c>
      <c r="I39" s="11"/>
      <c r="J39" s="11"/>
      <c r="K39" s="7"/>
      <c r="L39" s="6"/>
    </row>
    <row r="40" spans="1:13" ht="18" customHeight="1" x14ac:dyDescent="0.25">
      <c r="A40" s="5">
        <v>39</v>
      </c>
      <c r="B40" s="47" t="s">
        <v>69</v>
      </c>
      <c r="C40" s="10" t="s">
        <v>35</v>
      </c>
      <c r="D40" s="32" t="s">
        <v>170</v>
      </c>
      <c r="E40" s="5">
        <v>335</v>
      </c>
      <c r="F40" s="7">
        <v>0.89</v>
      </c>
      <c r="G40" s="8"/>
      <c r="H40" s="11">
        <f t="shared" si="0"/>
        <v>298.14999999999998</v>
      </c>
      <c r="I40" s="11"/>
      <c r="J40" s="11">
        <v>298.14999999999998</v>
      </c>
      <c r="K40" s="7">
        <v>298.14999999999998</v>
      </c>
      <c r="L40" s="36" t="s">
        <v>192</v>
      </c>
    </row>
    <row r="41" spans="1:13" ht="18" customHeight="1" x14ac:dyDescent="0.25">
      <c r="A41" s="5">
        <v>40</v>
      </c>
      <c r="B41" s="10" t="s">
        <v>70</v>
      </c>
      <c r="C41" s="10" t="s">
        <v>32</v>
      </c>
      <c r="D41" s="32" t="s">
        <v>168</v>
      </c>
      <c r="E41" s="5">
        <v>0</v>
      </c>
      <c r="F41" s="7">
        <v>0.89</v>
      </c>
      <c r="G41" s="8"/>
      <c r="H41" s="11">
        <f t="shared" si="0"/>
        <v>0</v>
      </c>
      <c r="I41" s="11"/>
      <c r="J41" s="11"/>
      <c r="K41" s="7"/>
      <c r="L41" s="6"/>
    </row>
    <row r="42" spans="1:13" ht="18" customHeight="1" x14ac:dyDescent="0.25">
      <c r="A42" s="5">
        <v>41</v>
      </c>
      <c r="B42" s="10" t="s">
        <v>71</v>
      </c>
      <c r="C42" s="10" t="s">
        <v>14</v>
      </c>
      <c r="D42" s="32" t="s">
        <v>168</v>
      </c>
      <c r="E42" s="5">
        <v>100</v>
      </c>
      <c r="F42" s="7">
        <v>0.89</v>
      </c>
      <c r="G42" s="8"/>
      <c r="H42" s="11">
        <f t="shared" si="0"/>
        <v>89</v>
      </c>
      <c r="I42" s="11">
        <v>0</v>
      </c>
      <c r="J42" s="11">
        <v>89</v>
      </c>
      <c r="K42" s="7">
        <v>89</v>
      </c>
      <c r="L42" s="36" t="s">
        <v>192</v>
      </c>
      <c r="M42" s="15"/>
    </row>
    <row r="43" spans="1:13" ht="18" customHeight="1" x14ac:dyDescent="0.25">
      <c r="A43" s="5">
        <v>42</v>
      </c>
      <c r="B43" s="33" t="s">
        <v>171</v>
      </c>
      <c r="C43" s="10" t="s">
        <v>72</v>
      </c>
      <c r="D43" s="32" t="s">
        <v>168</v>
      </c>
      <c r="E43" s="5">
        <v>0</v>
      </c>
      <c r="F43" s="7">
        <v>0.89</v>
      </c>
      <c r="G43" s="8"/>
      <c r="H43" s="11">
        <f t="shared" si="0"/>
        <v>0</v>
      </c>
      <c r="I43" s="11"/>
      <c r="J43" s="11"/>
      <c r="K43" s="7"/>
      <c r="L43" s="6"/>
    </row>
    <row r="44" spans="1:13" ht="18" customHeight="1" x14ac:dyDescent="0.25">
      <c r="A44" s="5">
        <v>43</v>
      </c>
      <c r="B44" s="10" t="s">
        <v>73</v>
      </c>
      <c r="C44" s="10" t="s">
        <v>14</v>
      </c>
      <c r="D44" s="32" t="s">
        <v>168</v>
      </c>
      <c r="E44" s="5">
        <v>0</v>
      </c>
      <c r="F44" s="7">
        <v>0.89</v>
      </c>
      <c r="G44" s="8"/>
      <c r="H44" s="11">
        <f t="shared" si="0"/>
        <v>0</v>
      </c>
      <c r="I44" s="11"/>
      <c r="J44" s="11"/>
      <c r="K44" s="7"/>
      <c r="L44" s="6"/>
    </row>
    <row r="45" spans="1:13" ht="18" customHeight="1" x14ac:dyDescent="0.25">
      <c r="A45" s="5">
        <v>44</v>
      </c>
      <c r="B45" s="10" t="s">
        <v>74</v>
      </c>
      <c r="C45" s="10" t="s">
        <v>75</v>
      </c>
      <c r="D45" s="32" t="s">
        <v>168</v>
      </c>
      <c r="E45" s="5">
        <v>0</v>
      </c>
      <c r="F45" s="7">
        <v>0.89</v>
      </c>
      <c r="G45" s="8"/>
      <c r="H45" s="11">
        <f t="shared" si="0"/>
        <v>0</v>
      </c>
      <c r="I45" s="11"/>
      <c r="J45" s="11"/>
      <c r="K45" s="7"/>
      <c r="L45" s="6"/>
    </row>
    <row r="46" spans="1:13" ht="18" customHeight="1" x14ac:dyDescent="0.25">
      <c r="A46" s="5">
        <v>45</v>
      </c>
      <c r="B46" s="10" t="s">
        <v>76</v>
      </c>
      <c r="C46" s="10" t="s">
        <v>77</v>
      </c>
      <c r="D46" s="32" t="s">
        <v>168</v>
      </c>
      <c r="E46" s="5">
        <v>0</v>
      </c>
      <c r="F46" s="7">
        <v>0.89</v>
      </c>
      <c r="G46" s="8"/>
      <c r="H46" s="11">
        <f t="shared" si="0"/>
        <v>0</v>
      </c>
      <c r="I46" s="11"/>
      <c r="J46" s="11"/>
      <c r="K46" s="7"/>
      <c r="L46" s="6"/>
    </row>
    <row r="47" spans="1:13" ht="18" customHeight="1" x14ac:dyDescent="0.25">
      <c r="A47" s="5">
        <v>46</v>
      </c>
      <c r="B47" s="10" t="s">
        <v>78</v>
      </c>
      <c r="C47" s="10" t="s">
        <v>40</v>
      </c>
      <c r="D47" s="32" t="s">
        <v>168</v>
      </c>
      <c r="E47" s="5">
        <v>0</v>
      </c>
      <c r="F47" s="7">
        <v>0.89</v>
      </c>
      <c r="G47" s="8"/>
      <c r="H47" s="11">
        <f t="shared" si="0"/>
        <v>0</v>
      </c>
      <c r="I47" s="11"/>
      <c r="J47" s="11"/>
      <c r="K47" s="7"/>
      <c r="L47" s="6"/>
    </row>
    <row r="48" spans="1:13" ht="18" customHeight="1" x14ac:dyDescent="0.25">
      <c r="A48" s="5">
        <v>47</v>
      </c>
      <c r="B48" s="10" t="s">
        <v>79</v>
      </c>
      <c r="C48" s="10" t="s">
        <v>50</v>
      </c>
      <c r="D48" s="32" t="s">
        <v>168</v>
      </c>
      <c r="E48" s="5">
        <v>215</v>
      </c>
      <c r="F48" s="7">
        <v>0.89</v>
      </c>
      <c r="G48" s="8"/>
      <c r="H48" s="11">
        <f t="shared" si="0"/>
        <v>191.35</v>
      </c>
      <c r="I48" s="11">
        <v>0</v>
      </c>
      <c r="J48" s="11">
        <v>191.35</v>
      </c>
      <c r="K48" s="7">
        <v>191.35</v>
      </c>
      <c r="L48" s="36" t="s">
        <v>192</v>
      </c>
    </row>
    <row r="49" spans="1:12" ht="18" customHeight="1" x14ac:dyDescent="0.25">
      <c r="A49" s="5">
        <v>48</v>
      </c>
      <c r="B49" s="33" t="s">
        <v>80</v>
      </c>
      <c r="C49" s="10" t="s">
        <v>14</v>
      </c>
      <c r="D49" s="32" t="s">
        <v>168</v>
      </c>
      <c r="E49" s="5">
        <v>180</v>
      </c>
      <c r="F49" s="7">
        <v>0.89</v>
      </c>
      <c r="G49" s="8"/>
      <c r="H49" s="11">
        <f t="shared" si="0"/>
        <v>160.19999999999999</v>
      </c>
      <c r="I49" s="11"/>
      <c r="J49" s="11">
        <v>160.19999999999999</v>
      </c>
      <c r="K49" s="7">
        <v>160.19999999999999</v>
      </c>
      <c r="L49" s="36" t="s">
        <v>192</v>
      </c>
    </row>
    <row r="50" spans="1:12" ht="18" customHeight="1" x14ac:dyDescent="0.25">
      <c r="A50" s="5">
        <v>49</v>
      </c>
      <c r="B50" s="10" t="s">
        <v>81</v>
      </c>
      <c r="C50" s="10" t="s">
        <v>25</v>
      </c>
      <c r="D50" s="32" t="s">
        <v>168</v>
      </c>
      <c r="E50" s="5">
        <v>0</v>
      </c>
      <c r="F50" s="7">
        <v>0.89</v>
      </c>
      <c r="G50" s="8"/>
      <c r="H50" s="11">
        <f t="shared" si="0"/>
        <v>0</v>
      </c>
      <c r="I50" s="11"/>
      <c r="J50" s="11"/>
      <c r="K50" s="7"/>
      <c r="L50" s="6"/>
    </row>
    <row r="51" spans="1:12" ht="18" customHeight="1" x14ac:dyDescent="0.25">
      <c r="A51" s="5">
        <v>50</v>
      </c>
      <c r="B51" s="33" t="s">
        <v>184</v>
      </c>
      <c r="C51" s="33" t="s">
        <v>185</v>
      </c>
      <c r="D51" s="32" t="s">
        <v>168</v>
      </c>
      <c r="E51" s="5">
        <v>0</v>
      </c>
      <c r="F51" s="7">
        <v>0.89</v>
      </c>
      <c r="G51" s="8"/>
      <c r="H51" s="11">
        <f t="shared" si="0"/>
        <v>0</v>
      </c>
      <c r="I51" s="11"/>
      <c r="J51" s="11"/>
      <c r="K51" s="7"/>
      <c r="L51" s="6"/>
    </row>
    <row r="52" spans="1:12" ht="18" customHeight="1" x14ac:dyDescent="0.25">
      <c r="A52" s="5">
        <v>51</v>
      </c>
      <c r="B52" s="10" t="s">
        <v>82</v>
      </c>
      <c r="C52" s="10" t="s">
        <v>19</v>
      </c>
      <c r="D52" s="32" t="s">
        <v>168</v>
      </c>
      <c r="E52" s="5">
        <v>0</v>
      </c>
      <c r="F52" s="7">
        <v>0.89</v>
      </c>
      <c r="G52" s="8"/>
      <c r="H52" s="11">
        <f t="shared" si="0"/>
        <v>0</v>
      </c>
      <c r="I52" s="11"/>
      <c r="J52" s="11"/>
      <c r="K52" s="7"/>
      <c r="L52" s="29"/>
    </row>
    <row r="53" spans="1:12" ht="18" customHeight="1" x14ac:dyDescent="0.25">
      <c r="A53" s="5">
        <v>52</v>
      </c>
      <c r="B53" s="10" t="s">
        <v>83</v>
      </c>
      <c r="C53" s="10" t="s">
        <v>11</v>
      </c>
      <c r="D53" s="32" t="s">
        <v>168</v>
      </c>
      <c r="E53" s="5">
        <v>220</v>
      </c>
      <c r="F53" s="7">
        <v>0.89</v>
      </c>
      <c r="G53" s="8"/>
      <c r="H53" s="11">
        <f t="shared" si="0"/>
        <v>195.8</v>
      </c>
      <c r="I53" s="11">
        <v>75</v>
      </c>
      <c r="J53" s="11">
        <v>120.8</v>
      </c>
      <c r="K53" s="7">
        <v>120.8</v>
      </c>
      <c r="L53" s="36" t="s">
        <v>191</v>
      </c>
    </row>
    <row r="54" spans="1:12" ht="18" customHeight="1" x14ac:dyDescent="0.25">
      <c r="A54" s="5">
        <v>53</v>
      </c>
      <c r="B54" s="10" t="s">
        <v>84</v>
      </c>
      <c r="C54" s="10" t="s">
        <v>25</v>
      </c>
      <c r="D54" s="32" t="s">
        <v>168</v>
      </c>
      <c r="E54" s="5">
        <v>0</v>
      </c>
      <c r="F54" s="7">
        <v>0.89</v>
      </c>
      <c r="G54" s="8"/>
      <c r="H54" s="11">
        <f t="shared" si="0"/>
        <v>0</v>
      </c>
      <c r="I54" s="11"/>
      <c r="J54" s="11"/>
      <c r="K54" s="7"/>
      <c r="L54" s="6"/>
    </row>
    <row r="55" spans="1:12" ht="18" customHeight="1" x14ac:dyDescent="0.25">
      <c r="A55" s="5">
        <v>54</v>
      </c>
      <c r="B55" s="10" t="s">
        <v>85</v>
      </c>
      <c r="C55" s="10" t="s">
        <v>11</v>
      </c>
      <c r="D55" s="32" t="s">
        <v>168</v>
      </c>
      <c r="E55" s="5">
        <v>95</v>
      </c>
      <c r="F55" s="7">
        <v>0.89</v>
      </c>
      <c r="G55" s="8"/>
      <c r="H55" s="11">
        <f t="shared" si="0"/>
        <v>84.55</v>
      </c>
      <c r="I55" s="11"/>
      <c r="J55" s="11">
        <v>84.55</v>
      </c>
      <c r="K55" s="7">
        <v>84.55</v>
      </c>
      <c r="L55" s="36" t="s">
        <v>192</v>
      </c>
    </row>
    <row r="56" spans="1:12" ht="18" customHeight="1" x14ac:dyDescent="0.25">
      <c r="A56" s="5">
        <v>55</v>
      </c>
      <c r="B56" s="33" t="s">
        <v>172</v>
      </c>
      <c r="C56" s="10" t="s">
        <v>11</v>
      </c>
      <c r="D56" s="32" t="s">
        <v>168</v>
      </c>
      <c r="E56" s="5">
        <v>135</v>
      </c>
      <c r="F56" s="7">
        <v>0.89</v>
      </c>
      <c r="G56" s="8"/>
      <c r="H56" s="11">
        <f t="shared" si="0"/>
        <v>120.15</v>
      </c>
      <c r="I56" s="11">
        <v>0</v>
      </c>
      <c r="J56" s="11">
        <v>120.15</v>
      </c>
      <c r="K56" s="7">
        <v>120.15</v>
      </c>
      <c r="L56" s="36" t="s">
        <v>192</v>
      </c>
    </row>
    <row r="57" spans="1:12" ht="18" customHeight="1" x14ac:dyDescent="0.25">
      <c r="A57" s="5">
        <v>56</v>
      </c>
      <c r="B57" s="33" t="s">
        <v>186</v>
      </c>
      <c r="C57" s="33" t="s">
        <v>187</v>
      </c>
      <c r="D57" s="32" t="s">
        <v>168</v>
      </c>
      <c r="E57" s="5">
        <v>0</v>
      </c>
      <c r="F57" s="7">
        <v>0.89</v>
      </c>
      <c r="G57" s="8"/>
      <c r="H57" s="11">
        <f t="shared" si="0"/>
        <v>0</v>
      </c>
      <c r="I57" s="11"/>
      <c r="J57" s="11"/>
      <c r="K57" s="7"/>
      <c r="L57" s="6"/>
    </row>
    <row r="58" spans="1:12" ht="18" customHeight="1" x14ac:dyDescent="0.25">
      <c r="A58" s="5">
        <v>57</v>
      </c>
      <c r="B58" s="10" t="s">
        <v>86</v>
      </c>
      <c r="C58" s="10" t="s">
        <v>14</v>
      </c>
      <c r="D58" s="32" t="s">
        <v>168</v>
      </c>
      <c r="E58" s="5">
        <v>215</v>
      </c>
      <c r="F58" s="7">
        <v>0.89</v>
      </c>
      <c r="G58" s="8"/>
      <c r="H58" s="11">
        <f t="shared" si="0"/>
        <v>191.35</v>
      </c>
      <c r="I58" s="11"/>
      <c r="J58" s="11">
        <v>191.35</v>
      </c>
      <c r="K58" s="7">
        <v>191.35</v>
      </c>
      <c r="L58" s="36" t="s">
        <v>192</v>
      </c>
    </row>
    <row r="59" spans="1:12" ht="18" customHeight="1" x14ac:dyDescent="0.25">
      <c r="A59" s="5">
        <v>58</v>
      </c>
      <c r="B59" s="24" t="s">
        <v>87</v>
      </c>
      <c r="C59" s="24" t="s">
        <v>88</v>
      </c>
      <c r="D59" s="32" t="s">
        <v>168</v>
      </c>
      <c r="E59" s="25">
        <v>0</v>
      </c>
      <c r="F59" s="7">
        <v>0.89</v>
      </c>
      <c r="G59" s="8"/>
      <c r="H59" s="11">
        <f t="shared" si="0"/>
        <v>0</v>
      </c>
      <c r="I59" s="27"/>
      <c r="J59" s="27"/>
      <c r="K59" s="26"/>
      <c r="L59" s="6"/>
    </row>
    <row r="60" spans="1:12" ht="18" customHeight="1" x14ac:dyDescent="0.25">
      <c r="A60" s="5">
        <v>59</v>
      </c>
      <c r="B60" s="10" t="s">
        <v>89</v>
      </c>
      <c r="C60" s="10" t="s">
        <v>90</v>
      </c>
      <c r="D60" s="32" t="s">
        <v>168</v>
      </c>
      <c r="E60" s="5">
        <v>0</v>
      </c>
      <c r="F60" s="7">
        <v>0.89</v>
      </c>
      <c r="G60" s="28"/>
      <c r="H60" s="11">
        <f t="shared" si="0"/>
        <v>0</v>
      </c>
      <c r="I60" s="11"/>
      <c r="J60" s="11"/>
      <c r="K60" s="7"/>
      <c r="L60" s="6"/>
    </row>
    <row r="61" spans="1:12" ht="18" customHeight="1" x14ac:dyDescent="0.25">
      <c r="A61" s="5">
        <v>60</v>
      </c>
      <c r="B61" s="10" t="s">
        <v>91</v>
      </c>
      <c r="C61" s="10" t="s">
        <v>14</v>
      </c>
      <c r="D61" s="32" t="s">
        <v>168</v>
      </c>
      <c r="E61" s="5">
        <v>300</v>
      </c>
      <c r="F61" s="7">
        <v>0.89</v>
      </c>
      <c r="G61" s="28"/>
      <c r="H61" s="11">
        <f t="shared" si="0"/>
        <v>267</v>
      </c>
      <c r="I61" s="11">
        <v>250</v>
      </c>
      <c r="J61" s="11"/>
      <c r="K61" s="7"/>
      <c r="L61" s="36" t="s">
        <v>207</v>
      </c>
    </row>
    <row r="62" spans="1:12" ht="18" customHeight="1" x14ac:dyDescent="0.25">
      <c r="A62" s="5"/>
      <c r="B62" s="10"/>
      <c r="C62" s="10"/>
      <c r="D62" s="32"/>
      <c r="E62" s="5"/>
      <c r="F62" s="7">
        <v>0.89</v>
      </c>
      <c r="G62" s="28"/>
      <c r="H62" s="11"/>
      <c r="I62" s="11">
        <v>17</v>
      </c>
      <c r="J62" s="11"/>
      <c r="K62" s="7"/>
      <c r="L62" s="36" t="s">
        <v>202</v>
      </c>
    </row>
    <row r="63" spans="1:12" ht="18" customHeight="1" x14ac:dyDescent="0.25">
      <c r="A63" s="5">
        <v>61</v>
      </c>
      <c r="B63" s="10" t="s">
        <v>92</v>
      </c>
      <c r="C63" s="10" t="s">
        <v>93</v>
      </c>
      <c r="D63" s="32" t="s">
        <v>168</v>
      </c>
      <c r="E63" s="5">
        <v>0</v>
      </c>
      <c r="F63" s="7">
        <v>0.89</v>
      </c>
      <c r="G63" s="28"/>
      <c r="H63" s="11">
        <f t="shared" si="0"/>
        <v>0</v>
      </c>
      <c r="I63" s="11"/>
      <c r="J63" s="11"/>
      <c r="K63" s="7"/>
      <c r="L63" s="6"/>
    </row>
    <row r="64" spans="1:12" ht="18" customHeight="1" x14ac:dyDescent="0.25">
      <c r="A64" s="5">
        <v>62</v>
      </c>
      <c r="B64" s="10" t="s">
        <v>94</v>
      </c>
      <c r="C64" s="10" t="s">
        <v>30</v>
      </c>
      <c r="D64" s="32" t="s">
        <v>168</v>
      </c>
      <c r="E64" s="5">
        <v>115</v>
      </c>
      <c r="F64" s="7">
        <v>0.89</v>
      </c>
      <c r="G64" s="28"/>
      <c r="H64" s="11">
        <f t="shared" si="0"/>
        <v>102.35000000000001</v>
      </c>
      <c r="I64" s="11">
        <v>0</v>
      </c>
      <c r="J64" s="11">
        <v>102.35</v>
      </c>
      <c r="K64" s="7">
        <v>102.35</v>
      </c>
      <c r="L64" s="36" t="s">
        <v>192</v>
      </c>
    </row>
    <row r="65" spans="1:12" ht="18" customHeight="1" x14ac:dyDescent="0.25">
      <c r="A65" s="5">
        <v>63</v>
      </c>
      <c r="B65" s="10" t="s">
        <v>95</v>
      </c>
      <c r="C65" s="10" t="s">
        <v>11</v>
      </c>
      <c r="D65" s="32" t="s">
        <v>168</v>
      </c>
      <c r="E65" s="5">
        <v>380</v>
      </c>
      <c r="F65" s="7">
        <v>0.89</v>
      </c>
      <c r="G65" s="28"/>
      <c r="H65" s="11">
        <f t="shared" si="0"/>
        <v>338.2</v>
      </c>
      <c r="I65" s="11">
        <v>0</v>
      </c>
      <c r="J65" s="11">
        <v>338.2</v>
      </c>
      <c r="K65" s="7">
        <v>338.2</v>
      </c>
      <c r="L65" s="36" t="s">
        <v>192</v>
      </c>
    </row>
    <row r="66" spans="1:12" ht="18" customHeight="1" x14ac:dyDescent="0.25">
      <c r="A66" s="5">
        <v>64</v>
      </c>
      <c r="B66" s="10" t="s">
        <v>96</v>
      </c>
      <c r="C66" s="10" t="s">
        <v>43</v>
      </c>
      <c r="D66" s="32" t="s">
        <v>168</v>
      </c>
      <c r="E66" s="5">
        <v>435</v>
      </c>
      <c r="F66" s="7">
        <v>0.89</v>
      </c>
      <c r="G66" s="28"/>
      <c r="H66" s="11">
        <f t="shared" si="0"/>
        <v>387.15000000000003</v>
      </c>
      <c r="I66" s="11">
        <v>0</v>
      </c>
      <c r="J66" s="11">
        <v>387.15</v>
      </c>
      <c r="K66" s="7">
        <v>387.15</v>
      </c>
      <c r="L66" s="36" t="s">
        <v>192</v>
      </c>
    </row>
    <row r="67" spans="1:12" ht="18" customHeight="1" x14ac:dyDescent="0.25">
      <c r="A67" s="5">
        <v>65</v>
      </c>
      <c r="B67" s="10" t="s">
        <v>97</v>
      </c>
      <c r="C67" s="10" t="s">
        <v>98</v>
      </c>
      <c r="D67" s="32" t="s">
        <v>168</v>
      </c>
      <c r="E67" s="5">
        <v>0</v>
      </c>
      <c r="F67" s="7">
        <v>0.89</v>
      </c>
      <c r="G67" s="28"/>
      <c r="H67" s="11">
        <f t="shared" si="0"/>
        <v>0</v>
      </c>
      <c r="I67" s="11"/>
      <c r="J67" s="11"/>
      <c r="K67" s="7"/>
      <c r="L67" s="6"/>
    </row>
    <row r="68" spans="1:12" ht="18" customHeight="1" x14ac:dyDescent="0.25">
      <c r="A68" s="5">
        <v>66</v>
      </c>
      <c r="B68" s="10" t="s">
        <v>99</v>
      </c>
      <c r="C68" s="10" t="s">
        <v>100</v>
      </c>
      <c r="D68" s="32" t="s">
        <v>168</v>
      </c>
      <c r="E68" s="5">
        <v>0</v>
      </c>
      <c r="F68" s="7">
        <v>0.89</v>
      </c>
      <c r="G68" s="28"/>
      <c r="H68" s="11">
        <f t="shared" ref="H68:H130" si="1">F68*E68</f>
        <v>0</v>
      </c>
      <c r="I68" s="11"/>
      <c r="J68" s="11"/>
      <c r="K68" s="7"/>
      <c r="L68" s="6"/>
    </row>
    <row r="69" spans="1:12" ht="18" customHeight="1" x14ac:dyDescent="0.25">
      <c r="A69" s="5">
        <v>67</v>
      </c>
      <c r="B69" s="10" t="s">
        <v>101</v>
      </c>
      <c r="C69" s="10" t="s">
        <v>30</v>
      </c>
      <c r="D69" s="32" t="s">
        <v>168</v>
      </c>
      <c r="E69" s="5">
        <v>105</v>
      </c>
      <c r="F69" s="7">
        <v>0.89</v>
      </c>
      <c r="G69" s="28"/>
      <c r="H69" s="11">
        <f t="shared" si="1"/>
        <v>93.45</v>
      </c>
      <c r="I69" s="11">
        <v>0</v>
      </c>
      <c r="J69" s="44">
        <v>93.45</v>
      </c>
      <c r="K69" s="7">
        <v>93.45</v>
      </c>
      <c r="L69" s="36" t="s">
        <v>192</v>
      </c>
    </row>
    <row r="70" spans="1:12" ht="18" customHeight="1" x14ac:dyDescent="0.25">
      <c r="A70" s="5">
        <v>68</v>
      </c>
      <c r="B70" s="10" t="s">
        <v>102</v>
      </c>
      <c r="C70" s="10" t="s">
        <v>50</v>
      </c>
      <c r="D70" s="32" t="s">
        <v>168</v>
      </c>
      <c r="E70" s="5">
        <v>140</v>
      </c>
      <c r="F70" s="7">
        <v>0.89</v>
      </c>
      <c r="G70" s="28"/>
      <c r="H70" s="11">
        <f t="shared" si="1"/>
        <v>124.60000000000001</v>
      </c>
      <c r="I70" s="11">
        <v>0</v>
      </c>
      <c r="J70" s="11">
        <v>124.6</v>
      </c>
      <c r="K70" s="7">
        <v>124.6</v>
      </c>
      <c r="L70" s="36" t="s">
        <v>192</v>
      </c>
    </row>
    <row r="71" spans="1:12" ht="18" customHeight="1" x14ac:dyDescent="0.25">
      <c r="A71" s="5">
        <v>69</v>
      </c>
      <c r="B71" s="10" t="s">
        <v>103</v>
      </c>
      <c r="C71" s="10" t="s">
        <v>52</v>
      </c>
      <c r="D71" s="32" t="s">
        <v>168</v>
      </c>
      <c r="E71" s="5">
        <v>0</v>
      </c>
      <c r="F71" s="7">
        <v>0.89</v>
      </c>
      <c r="G71" s="28"/>
      <c r="H71" s="11">
        <f t="shared" si="1"/>
        <v>0</v>
      </c>
      <c r="I71" s="11"/>
      <c r="J71" s="11"/>
      <c r="K71" s="7"/>
      <c r="L71" s="6"/>
    </row>
    <row r="72" spans="1:12" ht="18" customHeight="1" x14ac:dyDescent="0.25">
      <c r="A72" s="5">
        <v>70</v>
      </c>
      <c r="B72" s="10" t="s">
        <v>104</v>
      </c>
      <c r="C72" s="10" t="s">
        <v>50</v>
      </c>
      <c r="D72" s="32" t="s">
        <v>168</v>
      </c>
      <c r="E72" s="5">
        <v>0</v>
      </c>
      <c r="F72" s="7">
        <v>0.89</v>
      </c>
      <c r="G72" s="28"/>
      <c r="H72" s="11">
        <f t="shared" si="1"/>
        <v>0</v>
      </c>
      <c r="I72" s="11"/>
      <c r="J72" s="11"/>
      <c r="K72" s="7"/>
      <c r="L72" s="6"/>
    </row>
    <row r="73" spans="1:12" ht="18" customHeight="1" x14ac:dyDescent="0.25">
      <c r="A73" s="5">
        <v>71</v>
      </c>
      <c r="B73" s="33" t="s">
        <v>183</v>
      </c>
      <c r="C73" s="33" t="s">
        <v>11</v>
      </c>
      <c r="D73" s="32" t="s">
        <v>168</v>
      </c>
      <c r="E73" s="5">
        <v>30</v>
      </c>
      <c r="F73" s="7">
        <v>0.89</v>
      </c>
      <c r="G73" s="28"/>
      <c r="H73" s="11">
        <f t="shared" si="1"/>
        <v>26.7</v>
      </c>
      <c r="I73" s="11">
        <v>0</v>
      </c>
      <c r="J73" s="11">
        <v>26.7</v>
      </c>
      <c r="K73" s="7">
        <v>26.7</v>
      </c>
      <c r="L73" s="36" t="s">
        <v>192</v>
      </c>
    </row>
    <row r="74" spans="1:12" ht="18" customHeight="1" x14ac:dyDescent="0.25">
      <c r="A74" s="5">
        <v>72</v>
      </c>
      <c r="B74" s="10" t="s">
        <v>105</v>
      </c>
      <c r="C74" s="10" t="s">
        <v>47</v>
      </c>
      <c r="D74" s="32" t="s">
        <v>168</v>
      </c>
      <c r="E74" s="5">
        <v>0</v>
      </c>
      <c r="F74" s="7">
        <v>0.89</v>
      </c>
      <c r="G74" s="28"/>
      <c r="H74" s="11">
        <f t="shared" si="1"/>
        <v>0</v>
      </c>
      <c r="I74" s="11"/>
      <c r="J74" s="11"/>
      <c r="K74" s="7"/>
      <c r="L74" s="6"/>
    </row>
    <row r="75" spans="1:12" ht="18" customHeight="1" x14ac:dyDescent="0.25">
      <c r="A75" s="5">
        <v>73</v>
      </c>
      <c r="B75" s="10" t="s">
        <v>106</v>
      </c>
      <c r="C75" s="10" t="s">
        <v>23</v>
      </c>
      <c r="D75" s="32" t="s">
        <v>168</v>
      </c>
      <c r="E75" s="5">
        <v>0</v>
      </c>
      <c r="F75" s="7">
        <v>0.89</v>
      </c>
      <c r="G75" s="28"/>
      <c r="H75" s="11">
        <f t="shared" si="1"/>
        <v>0</v>
      </c>
      <c r="I75" s="11"/>
      <c r="J75" s="11"/>
      <c r="K75" s="7"/>
      <c r="L75" s="6"/>
    </row>
    <row r="76" spans="1:12" ht="18" customHeight="1" x14ac:dyDescent="0.25">
      <c r="A76" s="5">
        <v>74</v>
      </c>
      <c r="B76" s="10" t="s">
        <v>107</v>
      </c>
      <c r="C76" s="10" t="s">
        <v>65</v>
      </c>
      <c r="D76" s="32" t="s">
        <v>168</v>
      </c>
      <c r="E76" s="5">
        <v>0</v>
      </c>
      <c r="F76" s="7">
        <v>0.89</v>
      </c>
      <c r="G76" s="28"/>
      <c r="H76" s="11">
        <f t="shared" si="1"/>
        <v>0</v>
      </c>
      <c r="I76" s="11"/>
      <c r="J76" s="11"/>
      <c r="K76" s="7"/>
      <c r="L76" s="6"/>
    </row>
    <row r="77" spans="1:12" ht="18" customHeight="1" x14ac:dyDescent="0.25">
      <c r="A77" s="5">
        <v>75</v>
      </c>
      <c r="B77" s="10" t="s">
        <v>108</v>
      </c>
      <c r="C77" s="10" t="s">
        <v>50</v>
      </c>
      <c r="D77" s="32" t="s">
        <v>168</v>
      </c>
      <c r="E77" s="5">
        <v>0</v>
      </c>
      <c r="F77" s="7">
        <v>0.89</v>
      </c>
      <c r="G77" s="28"/>
      <c r="H77" s="11">
        <f t="shared" si="1"/>
        <v>0</v>
      </c>
      <c r="I77" s="11"/>
      <c r="J77" s="11"/>
      <c r="K77" s="7"/>
      <c r="L77" s="6"/>
    </row>
    <row r="78" spans="1:12" ht="18" customHeight="1" x14ac:dyDescent="0.25">
      <c r="A78" s="5">
        <v>76</v>
      </c>
      <c r="B78" s="10" t="s">
        <v>109</v>
      </c>
      <c r="C78" s="10" t="s">
        <v>14</v>
      </c>
      <c r="D78" s="32" t="s">
        <v>168</v>
      </c>
      <c r="E78" s="5">
        <v>170</v>
      </c>
      <c r="F78" s="7">
        <v>0.89</v>
      </c>
      <c r="G78" s="28"/>
      <c r="H78" s="11">
        <f t="shared" si="1"/>
        <v>151.30000000000001</v>
      </c>
      <c r="I78" s="11">
        <v>0</v>
      </c>
      <c r="J78" s="11">
        <v>151.30000000000001</v>
      </c>
      <c r="K78" s="7">
        <v>151.30000000000001</v>
      </c>
      <c r="L78" s="36" t="s">
        <v>192</v>
      </c>
    </row>
    <row r="79" spans="1:12" ht="18" customHeight="1" x14ac:dyDescent="0.25">
      <c r="A79" s="5">
        <v>77</v>
      </c>
      <c r="B79" s="10" t="s">
        <v>110</v>
      </c>
      <c r="C79" s="10" t="s">
        <v>21</v>
      </c>
      <c r="D79" s="32" t="s">
        <v>168</v>
      </c>
      <c r="E79" s="5">
        <v>400</v>
      </c>
      <c r="F79" s="7">
        <v>0.89</v>
      </c>
      <c r="G79" s="28"/>
      <c r="H79" s="11">
        <f t="shared" si="1"/>
        <v>356</v>
      </c>
      <c r="I79" s="11">
        <v>0</v>
      </c>
      <c r="J79" s="11">
        <v>356</v>
      </c>
      <c r="K79" s="7">
        <v>356</v>
      </c>
      <c r="L79" s="36" t="s">
        <v>192</v>
      </c>
    </row>
    <row r="80" spans="1:12" ht="18" customHeight="1" x14ac:dyDescent="0.25">
      <c r="A80" s="5">
        <v>78</v>
      </c>
      <c r="B80" s="50" t="s">
        <v>173</v>
      </c>
      <c r="C80" s="10" t="s">
        <v>13</v>
      </c>
      <c r="D80" s="32" t="s">
        <v>168</v>
      </c>
      <c r="E80" s="5">
        <v>120</v>
      </c>
      <c r="F80" s="7">
        <v>0.89</v>
      </c>
      <c r="G80" s="28"/>
      <c r="H80" s="11">
        <f t="shared" si="1"/>
        <v>106.8</v>
      </c>
      <c r="I80" s="11">
        <v>0</v>
      </c>
      <c r="J80" s="11">
        <v>0</v>
      </c>
      <c r="K80" s="7">
        <v>0</v>
      </c>
      <c r="L80" s="48" t="s">
        <v>210</v>
      </c>
    </row>
    <row r="81" spans="1:12" ht="18" customHeight="1" x14ac:dyDescent="0.25">
      <c r="A81" s="5">
        <v>79</v>
      </c>
      <c r="B81" s="10" t="s">
        <v>111</v>
      </c>
      <c r="C81" s="10" t="s">
        <v>112</v>
      </c>
      <c r="D81" s="32" t="s">
        <v>168</v>
      </c>
      <c r="E81" s="5">
        <v>0</v>
      </c>
      <c r="F81" s="7">
        <v>0.89</v>
      </c>
      <c r="G81" s="28"/>
      <c r="H81" s="11">
        <f t="shared" si="1"/>
        <v>0</v>
      </c>
      <c r="I81" s="11"/>
      <c r="J81" s="11"/>
      <c r="K81" s="7"/>
      <c r="L81" s="6"/>
    </row>
    <row r="82" spans="1:12" ht="18" customHeight="1" x14ac:dyDescent="0.25">
      <c r="A82" s="5">
        <v>80</v>
      </c>
      <c r="B82" s="33" t="s">
        <v>113</v>
      </c>
      <c r="C82" s="10" t="s">
        <v>32</v>
      </c>
      <c r="D82" s="32" t="s">
        <v>168</v>
      </c>
      <c r="E82" s="5">
        <v>225</v>
      </c>
      <c r="F82" s="7">
        <v>0.89</v>
      </c>
      <c r="G82" s="28"/>
      <c r="H82" s="11">
        <f t="shared" si="1"/>
        <v>200.25</v>
      </c>
      <c r="I82" s="11"/>
      <c r="J82" s="11">
        <v>200.25</v>
      </c>
      <c r="K82" s="7">
        <v>200.25</v>
      </c>
      <c r="L82" s="36" t="s">
        <v>192</v>
      </c>
    </row>
    <row r="83" spans="1:12" ht="18" customHeight="1" x14ac:dyDescent="0.25">
      <c r="A83" s="5">
        <v>81</v>
      </c>
      <c r="B83" s="10" t="s">
        <v>114</v>
      </c>
      <c r="C83" s="10" t="s">
        <v>30</v>
      </c>
      <c r="D83" s="32" t="s">
        <v>168</v>
      </c>
      <c r="E83" s="5">
        <v>115</v>
      </c>
      <c r="F83" s="7">
        <v>0.89</v>
      </c>
      <c r="G83" s="28"/>
      <c r="H83" s="11">
        <f t="shared" si="1"/>
        <v>102.35000000000001</v>
      </c>
      <c r="I83" s="11">
        <v>0</v>
      </c>
      <c r="J83" s="11">
        <v>102.35</v>
      </c>
      <c r="K83" s="7">
        <v>102.35</v>
      </c>
      <c r="L83" s="36" t="s">
        <v>192</v>
      </c>
    </row>
    <row r="84" spans="1:12" ht="18" customHeight="1" x14ac:dyDescent="0.25">
      <c r="A84" s="5">
        <v>82</v>
      </c>
      <c r="B84" s="10" t="s">
        <v>115</v>
      </c>
      <c r="C84" s="10" t="s">
        <v>100</v>
      </c>
      <c r="D84" s="32" t="s">
        <v>168</v>
      </c>
      <c r="E84" s="5">
        <v>0</v>
      </c>
      <c r="F84" s="7">
        <v>0.89</v>
      </c>
      <c r="G84" s="28"/>
      <c r="H84" s="11">
        <f t="shared" si="1"/>
        <v>0</v>
      </c>
      <c r="I84" s="11"/>
      <c r="J84" s="11"/>
      <c r="K84" s="7"/>
      <c r="L84" s="6"/>
    </row>
    <row r="85" spans="1:12" ht="18" customHeight="1" x14ac:dyDescent="0.25">
      <c r="A85" s="5">
        <v>83</v>
      </c>
      <c r="B85" s="10" t="s">
        <v>116</v>
      </c>
      <c r="C85" s="10" t="s">
        <v>117</v>
      </c>
      <c r="D85" s="32" t="s">
        <v>168</v>
      </c>
      <c r="E85" s="5">
        <v>80</v>
      </c>
      <c r="F85" s="7">
        <v>0.89</v>
      </c>
      <c r="G85" s="28"/>
      <c r="H85" s="11">
        <f t="shared" si="1"/>
        <v>71.2</v>
      </c>
      <c r="I85" s="11">
        <v>71.2</v>
      </c>
      <c r="J85" s="11">
        <v>0</v>
      </c>
      <c r="K85" s="7">
        <v>0</v>
      </c>
      <c r="L85" s="36" t="s">
        <v>193</v>
      </c>
    </row>
    <row r="86" spans="1:12" ht="18" customHeight="1" x14ac:dyDescent="0.25">
      <c r="A86" s="5">
        <v>84</v>
      </c>
      <c r="B86" s="10" t="s">
        <v>118</v>
      </c>
      <c r="C86" s="10" t="s">
        <v>43</v>
      </c>
      <c r="D86" s="32" t="s">
        <v>168</v>
      </c>
      <c r="E86" s="5">
        <v>0</v>
      </c>
      <c r="F86" s="7">
        <v>0.89</v>
      </c>
      <c r="G86" s="28"/>
      <c r="H86" s="11">
        <f t="shared" si="1"/>
        <v>0</v>
      </c>
      <c r="I86" s="11"/>
      <c r="J86" s="11"/>
      <c r="K86" s="7"/>
      <c r="L86" s="6"/>
    </row>
    <row r="87" spans="1:12" ht="18" customHeight="1" x14ac:dyDescent="0.25">
      <c r="A87" s="5">
        <v>85</v>
      </c>
      <c r="B87" s="10" t="s">
        <v>119</v>
      </c>
      <c r="C87" s="10" t="s">
        <v>25</v>
      </c>
      <c r="D87" s="32" t="s">
        <v>168</v>
      </c>
      <c r="E87" s="5">
        <v>0</v>
      </c>
      <c r="F87" s="7">
        <v>0.89</v>
      </c>
      <c r="G87" s="28"/>
      <c r="H87" s="11">
        <f t="shared" si="1"/>
        <v>0</v>
      </c>
      <c r="I87" s="11"/>
      <c r="J87" s="11"/>
      <c r="K87" s="7"/>
      <c r="L87" s="6"/>
    </row>
    <row r="88" spans="1:12" ht="18" customHeight="1" x14ac:dyDescent="0.25">
      <c r="A88" s="5">
        <v>86</v>
      </c>
      <c r="B88" s="10" t="s">
        <v>120</v>
      </c>
      <c r="C88" s="10" t="s">
        <v>13</v>
      </c>
      <c r="D88" s="32" t="s">
        <v>168</v>
      </c>
      <c r="E88" s="5">
        <v>0</v>
      </c>
      <c r="F88" s="7">
        <v>0.89</v>
      </c>
      <c r="G88" s="28"/>
      <c r="H88" s="11">
        <f t="shared" si="1"/>
        <v>0</v>
      </c>
      <c r="I88" s="11"/>
      <c r="J88" s="11"/>
      <c r="K88" s="7"/>
      <c r="L88" s="6"/>
    </row>
    <row r="89" spans="1:12" ht="18" customHeight="1" x14ac:dyDescent="0.25">
      <c r="A89" s="5">
        <v>87</v>
      </c>
      <c r="B89" s="10" t="s">
        <v>121</v>
      </c>
      <c r="C89" s="10" t="s">
        <v>122</v>
      </c>
      <c r="D89" s="32" t="s">
        <v>168</v>
      </c>
      <c r="E89" s="5">
        <v>0</v>
      </c>
      <c r="F89" s="7">
        <v>0.89</v>
      </c>
      <c r="G89" s="28"/>
      <c r="H89" s="11">
        <f t="shared" si="1"/>
        <v>0</v>
      </c>
      <c r="I89" s="11"/>
      <c r="J89" s="11"/>
      <c r="K89" s="7"/>
      <c r="L89" s="6"/>
    </row>
    <row r="90" spans="1:12" ht="18" customHeight="1" x14ac:dyDescent="0.25">
      <c r="A90" s="5">
        <v>88</v>
      </c>
      <c r="B90" s="10" t="s">
        <v>123</v>
      </c>
      <c r="C90" s="10" t="s">
        <v>124</v>
      </c>
      <c r="D90" s="32" t="s">
        <v>168</v>
      </c>
      <c r="E90" s="5">
        <v>0</v>
      </c>
      <c r="F90" s="7">
        <v>0.89</v>
      </c>
      <c r="G90" s="28"/>
      <c r="H90" s="11">
        <f t="shared" si="1"/>
        <v>0</v>
      </c>
      <c r="I90" s="11"/>
      <c r="J90" s="11"/>
      <c r="K90" s="7"/>
      <c r="L90" s="6"/>
    </row>
    <row r="91" spans="1:12" ht="18" customHeight="1" x14ac:dyDescent="0.25">
      <c r="A91" s="5">
        <v>89</v>
      </c>
      <c r="B91" s="33" t="s">
        <v>174</v>
      </c>
      <c r="C91" s="10" t="s">
        <v>28</v>
      </c>
      <c r="D91" s="32" t="s">
        <v>168</v>
      </c>
      <c r="E91" s="5">
        <v>0</v>
      </c>
      <c r="F91" s="7">
        <v>0.89</v>
      </c>
      <c r="G91" s="28"/>
      <c r="H91" s="11">
        <f t="shared" si="1"/>
        <v>0</v>
      </c>
      <c r="I91" s="11"/>
      <c r="J91" s="11"/>
      <c r="K91" s="7"/>
      <c r="L91" s="6"/>
    </row>
    <row r="92" spans="1:12" ht="18" customHeight="1" x14ac:dyDescent="0.25">
      <c r="A92" s="5">
        <v>90</v>
      </c>
      <c r="B92" s="10" t="s">
        <v>125</v>
      </c>
      <c r="C92" s="10" t="s">
        <v>93</v>
      </c>
      <c r="D92" s="32" t="s">
        <v>168</v>
      </c>
      <c r="E92" s="5">
        <v>0</v>
      </c>
      <c r="F92" s="7">
        <v>0.89</v>
      </c>
      <c r="G92" s="28"/>
      <c r="H92" s="11">
        <f t="shared" si="1"/>
        <v>0</v>
      </c>
      <c r="I92" s="11"/>
      <c r="J92" s="11"/>
      <c r="K92" s="7"/>
      <c r="L92" s="6"/>
    </row>
    <row r="93" spans="1:12" ht="18" customHeight="1" x14ac:dyDescent="0.25">
      <c r="A93" s="5">
        <v>91</v>
      </c>
      <c r="B93" s="10" t="s">
        <v>126</v>
      </c>
      <c r="C93" s="10" t="s">
        <v>30</v>
      </c>
      <c r="D93" s="32" t="s">
        <v>168</v>
      </c>
      <c r="E93" s="5">
        <v>470</v>
      </c>
      <c r="F93" s="7">
        <v>0.89</v>
      </c>
      <c r="G93" s="28"/>
      <c r="H93" s="11">
        <f t="shared" si="1"/>
        <v>418.3</v>
      </c>
      <c r="I93" s="11">
        <v>0</v>
      </c>
      <c r="J93" s="11">
        <v>418.3</v>
      </c>
      <c r="K93" s="7">
        <v>418.3</v>
      </c>
      <c r="L93" s="36" t="s">
        <v>192</v>
      </c>
    </row>
    <row r="94" spans="1:12" ht="18" customHeight="1" x14ac:dyDescent="0.25">
      <c r="A94" s="5">
        <v>92</v>
      </c>
      <c r="B94" s="10" t="s">
        <v>127</v>
      </c>
      <c r="C94" s="10" t="s">
        <v>13</v>
      </c>
      <c r="D94" s="32" t="s">
        <v>168</v>
      </c>
      <c r="E94" s="5">
        <v>0</v>
      </c>
      <c r="F94" s="7">
        <v>0.89</v>
      </c>
      <c r="G94" s="28"/>
      <c r="H94" s="11">
        <f t="shared" si="1"/>
        <v>0</v>
      </c>
      <c r="I94" s="11"/>
      <c r="J94" s="11"/>
      <c r="K94" s="7"/>
      <c r="L94" s="6"/>
    </row>
    <row r="95" spans="1:12" ht="18" customHeight="1" x14ac:dyDescent="0.25">
      <c r="A95" s="13">
        <v>93</v>
      </c>
      <c r="B95" s="50" t="s">
        <v>188</v>
      </c>
      <c r="C95" s="33" t="s">
        <v>11</v>
      </c>
      <c r="D95" s="32" t="s">
        <v>168</v>
      </c>
      <c r="E95" s="13">
        <v>5</v>
      </c>
      <c r="F95" s="7">
        <v>0.89</v>
      </c>
      <c r="G95" s="28"/>
      <c r="H95" s="11">
        <f t="shared" si="1"/>
        <v>4.45</v>
      </c>
      <c r="I95" s="11">
        <v>0</v>
      </c>
      <c r="J95" s="11">
        <v>0</v>
      </c>
      <c r="K95" s="7">
        <v>0</v>
      </c>
      <c r="L95" s="48" t="s">
        <v>210</v>
      </c>
    </row>
    <row r="96" spans="1:12" ht="18" customHeight="1" x14ac:dyDescent="0.25">
      <c r="A96" s="5">
        <v>94</v>
      </c>
      <c r="B96" s="10" t="s">
        <v>128</v>
      </c>
      <c r="C96" s="10" t="s">
        <v>14</v>
      </c>
      <c r="D96" s="32" t="s">
        <v>168</v>
      </c>
      <c r="E96" s="5">
        <v>215</v>
      </c>
      <c r="F96" s="7">
        <v>0.89</v>
      </c>
      <c r="G96" s="28"/>
      <c r="H96" s="11">
        <f t="shared" si="1"/>
        <v>191.35</v>
      </c>
      <c r="I96" s="11"/>
      <c r="J96" s="11">
        <v>191.35</v>
      </c>
      <c r="K96" s="7">
        <v>191.35</v>
      </c>
      <c r="L96" s="36" t="s">
        <v>192</v>
      </c>
    </row>
    <row r="97" spans="1:12" ht="18" customHeight="1" x14ac:dyDescent="0.25">
      <c r="A97" s="5">
        <v>95</v>
      </c>
      <c r="B97" s="10" t="s">
        <v>129</v>
      </c>
      <c r="C97" s="10" t="s">
        <v>130</v>
      </c>
      <c r="D97" s="32" t="s">
        <v>168</v>
      </c>
      <c r="E97" s="5">
        <v>0</v>
      </c>
      <c r="F97" s="7">
        <v>0.89</v>
      </c>
      <c r="G97" s="28"/>
      <c r="H97" s="11">
        <f t="shared" si="1"/>
        <v>0</v>
      </c>
      <c r="I97" s="11"/>
      <c r="J97" s="11"/>
      <c r="K97" s="7"/>
      <c r="L97" s="6"/>
    </row>
    <row r="98" spans="1:12" ht="18" customHeight="1" x14ac:dyDescent="0.25">
      <c r="A98" s="5">
        <v>96</v>
      </c>
      <c r="B98" s="49" t="s">
        <v>131</v>
      </c>
      <c r="C98" s="10" t="s">
        <v>13</v>
      </c>
      <c r="D98" s="32" t="s">
        <v>168</v>
      </c>
      <c r="E98" s="5">
        <v>25</v>
      </c>
      <c r="F98" s="7">
        <v>0.89</v>
      </c>
      <c r="G98" s="28"/>
      <c r="H98" s="11">
        <f t="shared" si="1"/>
        <v>22.25</v>
      </c>
      <c r="I98" s="11">
        <v>0</v>
      </c>
      <c r="J98" s="11">
        <v>0</v>
      </c>
      <c r="K98" s="7">
        <v>0</v>
      </c>
      <c r="L98" s="48" t="s">
        <v>210</v>
      </c>
    </row>
    <row r="99" spans="1:12" ht="18" customHeight="1" x14ac:dyDescent="0.25">
      <c r="A99" s="5">
        <v>97</v>
      </c>
      <c r="B99" s="10" t="s">
        <v>132</v>
      </c>
      <c r="C99" s="10" t="s">
        <v>14</v>
      </c>
      <c r="D99" s="32" t="s">
        <v>168</v>
      </c>
      <c r="E99" s="5">
        <v>245</v>
      </c>
      <c r="F99" s="7">
        <v>0.89</v>
      </c>
      <c r="G99" s="28"/>
      <c r="H99" s="11">
        <f t="shared" si="1"/>
        <v>218.05</v>
      </c>
      <c r="I99" s="11">
        <v>0</v>
      </c>
      <c r="J99" s="11">
        <v>218.05</v>
      </c>
      <c r="K99" s="7">
        <v>218.05</v>
      </c>
      <c r="L99" s="36" t="s">
        <v>192</v>
      </c>
    </row>
    <row r="100" spans="1:12" ht="18" customHeight="1" x14ac:dyDescent="0.25">
      <c r="A100" s="5">
        <v>98</v>
      </c>
      <c r="B100" s="10" t="s">
        <v>133</v>
      </c>
      <c r="C100" s="10" t="s">
        <v>134</v>
      </c>
      <c r="D100" s="32" t="s">
        <v>168</v>
      </c>
      <c r="E100" s="5">
        <v>0</v>
      </c>
      <c r="F100" s="7">
        <v>0.89</v>
      </c>
      <c r="G100" s="28"/>
      <c r="H100" s="11">
        <f t="shared" si="1"/>
        <v>0</v>
      </c>
      <c r="I100" s="11"/>
      <c r="J100" s="11"/>
      <c r="K100" s="7"/>
      <c r="L100" s="6"/>
    </row>
    <row r="101" spans="1:12" ht="18" customHeight="1" x14ac:dyDescent="0.25">
      <c r="A101" s="5">
        <v>99</v>
      </c>
      <c r="B101" s="10" t="s">
        <v>135</v>
      </c>
      <c r="C101" s="10" t="s">
        <v>11</v>
      </c>
      <c r="D101" s="32" t="s">
        <v>168</v>
      </c>
      <c r="E101" s="5">
        <v>0</v>
      </c>
      <c r="F101" s="7">
        <v>0.89</v>
      </c>
      <c r="G101" s="28"/>
      <c r="H101" s="11">
        <f t="shared" si="1"/>
        <v>0</v>
      </c>
      <c r="I101" s="11"/>
      <c r="J101" s="11"/>
      <c r="K101" s="7"/>
      <c r="L101" s="6"/>
    </row>
    <row r="102" spans="1:12" ht="18" customHeight="1" x14ac:dyDescent="0.25">
      <c r="A102" s="5">
        <v>100</v>
      </c>
      <c r="B102" s="10" t="s">
        <v>136</v>
      </c>
      <c r="C102" s="10" t="s">
        <v>21</v>
      </c>
      <c r="D102" s="32" t="s">
        <v>168</v>
      </c>
      <c r="E102" s="5">
        <v>115</v>
      </c>
      <c r="F102" s="7">
        <v>0.89</v>
      </c>
      <c r="G102" s="28"/>
      <c r="H102" s="11">
        <f t="shared" si="1"/>
        <v>102.35000000000001</v>
      </c>
      <c r="I102" s="11">
        <v>0</v>
      </c>
      <c r="J102" s="11">
        <v>102.35</v>
      </c>
      <c r="K102" s="7">
        <v>102.35</v>
      </c>
      <c r="L102" s="36" t="s">
        <v>192</v>
      </c>
    </row>
    <row r="103" spans="1:12" ht="18" customHeight="1" x14ac:dyDescent="0.25">
      <c r="A103" s="5">
        <v>101</v>
      </c>
      <c r="B103" s="10" t="s">
        <v>137</v>
      </c>
      <c r="C103" s="10" t="s">
        <v>43</v>
      </c>
      <c r="D103" s="32" t="s">
        <v>168</v>
      </c>
      <c r="E103" s="5">
        <v>55</v>
      </c>
      <c r="F103" s="7">
        <v>0.89</v>
      </c>
      <c r="G103" s="28"/>
      <c r="H103" s="11">
        <f t="shared" si="1"/>
        <v>48.95</v>
      </c>
      <c r="I103" s="11">
        <v>0</v>
      </c>
      <c r="J103" s="11">
        <v>48.95</v>
      </c>
      <c r="K103" s="7">
        <v>48.95</v>
      </c>
      <c r="L103" s="36" t="s">
        <v>192</v>
      </c>
    </row>
    <row r="104" spans="1:12" ht="18" customHeight="1" x14ac:dyDescent="0.25">
      <c r="A104" s="5">
        <v>102</v>
      </c>
      <c r="B104" s="33" t="s">
        <v>138</v>
      </c>
      <c r="C104" s="10" t="s">
        <v>139</v>
      </c>
      <c r="D104" s="32" t="s">
        <v>168</v>
      </c>
      <c r="E104" s="5">
        <v>255</v>
      </c>
      <c r="F104" s="7">
        <v>0.89</v>
      </c>
      <c r="G104" s="28"/>
      <c r="H104" s="11">
        <f t="shared" si="1"/>
        <v>226.95000000000002</v>
      </c>
      <c r="I104" s="11">
        <v>226.95</v>
      </c>
      <c r="J104" s="11">
        <v>0</v>
      </c>
      <c r="K104" s="7">
        <v>0</v>
      </c>
      <c r="L104" s="36" t="s">
        <v>203</v>
      </c>
    </row>
    <row r="105" spans="1:12" ht="18" customHeight="1" x14ac:dyDescent="0.25">
      <c r="A105" s="5">
        <v>103</v>
      </c>
      <c r="B105" s="49" t="s">
        <v>140</v>
      </c>
      <c r="C105" s="10" t="s">
        <v>11</v>
      </c>
      <c r="D105" s="32" t="s">
        <v>168</v>
      </c>
      <c r="E105" s="5">
        <v>85</v>
      </c>
      <c r="F105" s="7">
        <v>0.89</v>
      </c>
      <c r="G105" s="28"/>
      <c r="H105" s="11">
        <f t="shared" si="1"/>
        <v>75.650000000000006</v>
      </c>
      <c r="I105" s="11">
        <v>0</v>
      </c>
      <c r="J105" s="11">
        <v>0</v>
      </c>
      <c r="K105" s="7">
        <v>0</v>
      </c>
      <c r="L105" s="48" t="s">
        <v>210</v>
      </c>
    </row>
    <row r="106" spans="1:12" ht="18" customHeight="1" x14ac:dyDescent="0.25">
      <c r="A106" s="5">
        <v>104</v>
      </c>
      <c r="B106" s="10" t="s">
        <v>141</v>
      </c>
      <c r="C106" s="10" t="s">
        <v>50</v>
      </c>
      <c r="D106" s="32" t="s">
        <v>168</v>
      </c>
      <c r="E106" s="5">
        <v>235</v>
      </c>
      <c r="F106" s="7">
        <v>0.89</v>
      </c>
      <c r="G106" s="28"/>
      <c r="H106" s="11">
        <f t="shared" si="1"/>
        <v>209.15</v>
      </c>
      <c r="I106" s="11">
        <v>209.15</v>
      </c>
      <c r="J106" s="11">
        <v>0</v>
      </c>
      <c r="K106" s="7">
        <v>0</v>
      </c>
      <c r="L106" s="36" t="s">
        <v>194</v>
      </c>
    </row>
    <row r="107" spans="1:12" ht="18" customHeight="1" x14ac:dyDescent="0.25">
      <c r="A107" s="5">
        <v>105</v>
      </c>
      <c r="B107" s="10" t="s">
        <v>142</v>
      </c>
      <c r="C107" s="10" t="s">
        <v>14</v>
      </c>
      <c r="D107" s="32" t="s">
        <v>168</v>
      </c>
      <c r="E107" s="5">
        <v>0</v>
      </c>
      <c r="F107" s="7">
        <v>0.89</v>
      </c>
      <c r="G107" s="28"/>
      <c r="H107" s="11">
        <f t="shared" si="1"/>
        <v>0</v>
      </c>
      <c r="I107" s="11"/>
      <c r="J107" s="11"/>
      <c r="K107" s="7"/>
      <c r="L107" s="6"/>
    </row>
    <row r="108" spans="1:12" ht="18" customHeight="1" x14ac:dyDescent="0.25">
      <c r="A108" s="5">
        <v>106</v>
      </c>
      <c r="B108" s="10" t="s">
        <v>6</v>
      </c>
      <c r="C108" s="10" t="s">
        <v>124</v>
      </c>
      <c r="D108" s="32" t="s">
        <v>168</v>
      </c>
      <c r="E108" s="5">
        <v>0</v>
      </c>
      <c r="F108" s="7">
        <v>0.89</v>
      </c>
      <c r="G108" s="28"/>
      <c r="H108" s="11">
        <f t="shared" si="1"/>
        <v>0</v>
      </c>
      <c r="I108" s="11"/>
      <c r="J108" s="11"/>
      <c r="K108" s="7"/>
      <c r="L108" s="6"/>
    </row>
    <row r="109" spans="1:12" ht="18" customHeight="1" x14ac:dyDescent="0.25">
      <c r="A109" s="5">
        <v>107</v>
      </c>
      <c r="B109" s="10" t="s">
        <v>143</v>
      </c>
      <c r="C109" s="10" t="s">
        <v>144</v>
      </c>
      <c r="D109" s="32" t="s">
        <v>168</v>
      </c>
      <c r="E109" s="5">
        <v>0</v>
      </c>
      <c r="F109" s="7">
        <v>0.89</v>
      </c>
      <c r="G109" s="28"/>
      <c r="H109" s="11">
        <f t="shared" si="1"/>
        <v>0</v>
      </c>
      <c r="I109" s="11"/>
      <c r="J109" s="11"/>
      <c r="K109" s="7"/>
      <c r="L109" s="6"/>
    </row>
    <row r="110" spans="1:12" ht="18" customHeight="1" x14ac:dyDescent="0.25">
      <c r="A110" s="5">
        <v>108</v>
      </c>
      <c r="B110" s="10" t="s">
        <v>145</v>
      </c>
      <c r="C110" s="10" t="s">
        <v>32</v>
      </c>
      <c r="D110" s="32" t="s">
        <v>168</v>
      </c>
      <c r="E110" s="5">
        <v>215</v>
      </c>
      <c r="F110" s="7">
        <v>0.89</v>
      </c>
      <c r="G110" s="28"/>
      <c r="H110" s="11">
        <f t="shared" si="1"/>
        <v>191.35</v>
      </c>
      <c r="I110" s="11">
        <v>191.35</v>
      </c>
      <c r="J110" s="11">
        <v>0</v>
      </c>
      <c r="K110" s="7">
        <v>0</v>
      </c>
      <c r="L110" s="36" t="s">
        <v>191</v>
      </c>
    </row>
    <row r="111" spans="1:12" ht="18" customHeight="1" x14ac:dyDescent="0.25">
      <c r="A111" s="5">
        <v>109</v>
      </c>
      <c r="B111" s="10" t="s">
        <v>146</v>
      </c>
      <c r="C111" s="10" t="s">
        <v>139</v>
      </c>
      <c r="D111" s="32" t="s">
        <v>168</v>
      </c>
      <c r="E111" s="5">
        <v>0</v>
      </c>
      <c r="F111" s="7">
        <v>0.89</v>
      </c>
      <c r="G111" s="28"/>
      <c r="H111" s="11">
        <f t="shared" si="1"/>
        <v>0</v>
      </c>
      <c r="I111" s="11"/>
      <c r="J111" s="11"/>
      <c r="K111" s="7"/>
      <c r="L111" s="6"/>
    </row>
    <row r="112" spans="1:12" ht="18" customHeight="1" x14ac:dyDescent="0.25">
      <c r="A112" s="5">
        <v>110</v>
      </c>
      <c r="B112" s="10" t="s">
        <v>147</v>
      </c>
      <c r="C112" s="10" t="s">
        <v>11</v>
      </c>
      <c r="D112" s="32" t="s">
        <v>168</v>
      </c>
      <c r="E112" s="5">
        <v>0</v>
      </c>
      <c r="F112" s="7">
        <v>0.89</v>
      </c>
      <c r="G112" s="28"/>
      <c r="H112" s="11">
        <f t="shared" si="1"/>
        <v>0</v>
      </c>
      <c r="I112" s="11"/>
      <c r="J112" s="11"/>
      <c r="K112" s="7"/>
      <c r="L112" s="6"/>
    </row>
    <row r="113" spans="1:12" ht="18" customHeight="1" x14ac:dyDescent="0.25">
      <c r="A113" s="5">
        <v>111</v>
      </c>
      <c r="B113" s="10" t="s">
        <v>148</v>
      </c>
      <c r="C113" s="10" t="s">
        <v>11</v>
      </c>
      <c r="D113" s="32" t="s">
        <v>168</v>
      </c>
      <c r="E113" s="5">
        <v>0</v>
      </c>
      <c r="F113" s="7">
        <v>0.89</v>
      </c>
      <c r="G113" s="28"/>
      <c r="H113" s="11">
        <f t="shared" si="1"/>
        <v>0</v>
      </c>
      <c r="I113" s="11"/>
      <c r="J113" s="11"/>
      <c r="K113" s="7"/>
      <c r="L113" s="6"/>
    </row>
    <row r="114" spans="1:12" ht="18" customHeight="1" x14ac:dyDescent="0.25">
      <c r="A114" s="5">
        <v>112</v>
      </c>
      <c r="B114" s="33" t="s">
        <v>175</v>
      </c>
      <c r="C114" s="10" t="s">
        <v>50</v>
      </c>
      <c r="D114" s="32" t="s">
        <v>168</v>
      </c>
      <c r="E114" s="5">
        <v>600</v>
      </c>
      <c r="F114" s="7">
        <v>0.89</v>
      </c>
      <c r="G114" s="28"/>
      <c r="H114" s="11">
        <f t="shared" si="1"/>
        <v>534</v>
      </c>
      <c r="I114" s="11">
        <v>0</v>
      </c>
      <c r="J114" s="11">
        <v>534</v>
      </c>
      <c r="K114" s="7">
        <v>534</v>
      </c>
      <c r="L114" s="36" t="s">
        <v>192</v>
      </c>
    </row>
    <row r="115" spans="1:12" ht="18" customHeight="1" x14ac:dyDescent="0.25">
      <c r="A115" s="5">
        <v>113</v>
      </c>
      <c r="B115" s="10" t="s">
        <v>7</v>
      </c>
      <c r="C115" s="10" t="s">
        <v>124</v>
      </c>
      <c r="D115" s="32" t="s">
        <v>168</v>
      </c>
      <c r="E115" s="5">
        <v>0</v>
      </c>
      <c r="F115" s="7">
        <v>0.89</v>
      </c>
      <c r="G115" s="28"/>
      <c r="H115" s="11">
        <f t="shared" si="1"/>
        <v>0</v>
      </c>
      <c r="I115" s="11"/>
      <c r="J115" s="11"/>
      <c r="K115" s="7"/>
      <c r="L115" s="6"/>
    </row>
    <row r="116" spans="1:12" ht="18" customHeight="1" x14ac:dyDescent="0.25">
      <c r="A116" s="5">
        <v>114</v>
      </c>
      <c r="B116" s="10" t="s">
        <v>149</v>
      </c>
      <c r="C116" s="10" t="s">
        <v>32</v>
      </c>
      <c r="D116" s="32" t="s">
        <v>168</v>
      </c>
      <c r="E116" s="5">
        <v>0</v>
      </c>
      <c r="F116" s="7">
        <v>0.89</v>
      </c>
      <c r="G116" s="28"/>
      <c r="H116" s="11">
        <f t="shared" si="1"/>
        <v>0</v>
      </c>
      <c r="I116" s="11"/>
      <c r="J116" s="11"/>
      <c r="K116" s="7"/>
      <c r="L116" s="6"/>
    </row>
    <row r="117" spans="1:12" ht="18" customHeight="1" x14ac:dyDescent="0.25">
      <c r="A117" s="5">
        <v>115</v>
      </c>
      <c r="B117" s="10" t="s">
        <v>150</v>
      </c>
      <c r="C117" s="10" t="s">
        <v>11</v>
      </c>
      <c r="D117" s="32" t="s">
        <v>168</v>
      </c>
      <c r="E117" s="5">
        <v>0</v>
      </c>
      <c r="F117" s="7">
        <v>0.89</v>
      </c>
      <c r="G117" s="28"/>
      <c r="H117" s="11">
        <f t="shared" si="1"/>
        <v>0</v>
      </c>
      <c r="I117" s="11"/>
      <c r="J117" s="11"/>
      <c r="K117" s="7"/>
      <c r="L117" s="6"/>
    </row>
    <row r="118" spans="1:12" ht="18" customHeight="1" x14ac:dyDescent="0.25">
      <c r="A118" s="5">
        <v>116</v>
      </c>
      <c r="B118" s="10" t="s">
        <v>151</v>
      </c>
      <c r="C118" s="10" t="s">
        <v>50</v>
      </c>
      <c r="D118" s="32" t="s">
        <v>168</v>
      </c>
      <c r="E118" s="5">
        <v>235</v>
      </c>
      <c r="F118" s="7">
        <v>0.89</v>
      </c>
      <c r="G118" s="28"/>
      <c r="H118" s="11">
        <f t="shared" si="1"/>
        <v>209.15</v>
      </c>
      <c r="I118" s="11">
        <v>200</v>
      </c>
      <c r="J118" s="11">
        <v>9.15</v>
      </c>
      <c r="K118" s="7">
        <v>9.15</v>
      </c>
      <c r="L118" s="36" t="s">
        <v>192</v>
      </c>
    </row>
    <row r="119" spans="1:12" ht="18" customHeight="1" x14ac:dyDescent="0.25">
      <c r="A119" s="5">
        <v>117</v>
      </c>
      <c r="B119" s="47" t="s">
        <v>152</v>
      </c>
      <c r="C119" s="10" t="s">
        <v>14</v>
      </c>
      <c r="D119" s="32" t="s">
        <v>168</v>
      </c>
      <c r="E119" s="5">
        <v>175</v>
      </c>
      <c r="F119" s="7">
        <v>0.89</v>
      </c>
      <c r="G119" s="28"/>
      <c r="H119" s="11">
        <f t="shared" si="1"/>
        <v>155.75</v>
      </c>
      <c r="I119" s="11"/>
      <c r="J119" s="11">
        <v>155.75</v>
      </c>
      <c r="K119" s="7">
        <v>155.75</v>
      </c>
      <c r="L119" s="36" t="s">
        <v>192</v>
      </c>
    </row>
    <row r="120" spans="1:12" ht="18" customHeight="1" x14ac:dyDescent="0.25">
      <c r="A120" s="5">
        <v>118</v>
      </c>
      <c r="B120" s="10" t="s">
        <v>154</v>
      </c>
      <c r="C120" s="10" t="s">
        <v>153</v>
      </c>
      <c r="D120" s="32" t="s">
        <v>168</v>
      </c>
      <c r="E120" s="5">
        <v>0</v>
      </c>
      <c r="F120" s="7">
        <v>0.89</v>
      </c>
      <c r="G120" s="28"/>
      <c r="H120" s="11">
        <f t="shared" si="1"/>
        <v>0</v>
      </c>
      <c r="I120" s="11"/>
      <c r="J120" s="11"/>
      <c r="K120" s="7"/>
      <c r="L120" s="6"/>
    </row>
    <row r="121" spans="1:12" ht="18" customHeight="1" x14ac:dyDescent="0.25">
      <c r="A121" s="5">
        <v>119</v>
      </c>
      <c r="B121" s="10" t="s">
        <v>155</v>
      </c>
      <c r="C121" s="10" t="s">
        <v>57</v>
      </c>
      <c r="D121" s="32" t="s">
        <v>168</v>
      </c>
      <c r="E121" s="5">
        <v>0</v>
      </c>
      <c r="F121" s="7">
        <v>0.89</v>
      </c>
      <c r="G121" s="28"/>
      <c r="H121" s="11">
        <f t="shared" si="1"/>
        <v>0</v>
      </c>
      <c r="I121" s="11"/>
      <c r="J121" s="11"/>
      <c r="K121" s="7"/>
      <c r="L121" s="6"/>
    </row>
    <row r="122" spans="1:12" ht="18" customHeight="1" x14ac:dyDescent="0.25">
      <c r="A122" s="5">
        <v>120</v>
      </c>
      <c r="B122" s="33" t="s">
        <v>176</v>
      </c>
      <c r="C122" s="10" t="s">
        <v>28</v>
      </c>
      <c r="D122" s="32" t="s">
        <v>168</v>
      </c>
      <c r="E122" s="5">
        <v>0</v>
      </c>
      <c r="F122" s="7">
        <v>0.89</v>
      </c>
      <c r="G122" s="28"/>
      <c r="H122" s="11">
        <f t="shared" si="1"/>
        <v>0</v>
      </c>
      <c r="I122" s="11"/>
      <c r="J122" s="11"/>
      <c r="K122" s="7"/>
      <c r="L122" s="6"/>
    </row>
    <row r="123" spans="1:12" ht="18" customHeight="1" x14ac:dyDescent="0.25">
      <c r="A123" s="5">
        <v>121</v>
      </c>
      <c r="B123" s="10" t="s">
        <v>156</v>
      </c>
      <c r="C123" s="10" t="s">
        <v>52</v>
      </c>
      <c r="D123" s="32" t="s">
        <v>168</v>
      </c>
      <c r="E123" s="5">
        <v>0</v>
      </c>
      <c r="F123" s="7">
        <v>0.89</v>
      </c>
      <c r="G123" s="28"/>
      <c r="H123" s="11">
        <f t="shared" si="1"/>
        <v>0</v>
      </c>
      <c r="I123" s="11"/>
      <c r="J123" s="11"/>
      <c r="K123" s="7"/>
      <c r="L123" s="6"/>
    </row>
    <row r="124" spans="1:12" ht="18" customHeight="1" x14ac:dyDescent="0.25">
      <c r="A124" s="5">
        <v>122</v>
      </c>
      <c r="B124" s="10" t="s">
        <v>157</v>
      </c>
      <c r="C124" s="10" t="s">
        <v>11</v>
      </c>
      <c r="D124" s="32" t="s">
        <v>168</v>
      </c>
      <c r="E124" s="5">
        <v>0</v>
      </c>
      <c r="F124" s="7">
        <v>0.89</v>
      </c>
      <c r="G124" s="28"/>
      <c r="H124" s="11">
        <f t="shared" si="1"/>
        <v>0</v>
      </c>
      <c r="I124" s="11"/>
      <c r="J124" s="11"/>
      <c r="K124" s="7"/>
      <c r="L124" s="43" t="s">
        <v>182</v>
      </c>
    </row>
    <row r="125" spans="1:12" ht="18" customHeight="1" x14ac:dyDescent="0.25">
      <c r="A125" s="31">
        <v>123</v>
      </c>
      <c r="B125" s="33" t="s">
        <v>158</v>
      </c>
      <c r="C125" s="33" t="s">
        <v>11</v>
      </c>
      <c r="D125" s="32" t="s">
        <v>168</v>
      </c>
      <c r="E125" s="31">
        <v>0</v>
      </c>
      <c r="F125" s="7">
        <v>0.89</v>
      </c>
      <c r="G125" s="28"/>
      <c r="H125" s="11">
        <f t="shared" si="1"/>
        <v>0</v>
      </c>
      <c r="I125" s="11"/>
      <c r="J125" s="11"/>
      <c r="K125" s="7"/>
      <c r="L125" s="43" t="s">
        <v>201</v>
      </c>
    </row>
    <row r="126" spans="1:12" ht="18" customHeight="1" x14ac:dyDescent="0.25">
      <c r="A126" s="5">
        <v>124</v>
      </c>
      <c r="B126" s="10" t="s">
        <v>159</v>
      </c>
      <c r="C126" s="10" t="s">
        <v>35</v>
      </c>
      <c r="D126" s="32" t="s">
        <v>168</v>
      </c>
      <c r="E126" s="5">
        <v>400</v>
      </c>
      <c r="F126" s="7">
        <v>0.89</v>
      </c>
      <c r="G126" s="28"/>
      <c r="H126" s="11">
        <f t="shared" si="1"/>
        <v>356</v>
      </c>
      <c r="I126" s="11">
        <v>50</v>
      </c>
      <c r="J126" s="11">
        <v>306</v>
      </c>
      <c r="K126" s="7">
        <v>306</v>
      </c>
      <c r="L126" s="36" t="s">
        <v>192</v>
      </c>
    </row>
    <row r="127" spans="1:12" ht="18" customHeight="1" x14ac:dyDescent="0.25">
      <c r="A127" s="5">
        <v>125</v>
      </c>
      <c r="B127" s="10" t="s">
        <v>160</v>
      </c>
      <c r="C127" s="10" t="s">
        <v>68</v>
      </c>
      <c r="D127" s="32" t="s">
        <v>168</v>
      </c>
      <c r="E127" s="5">
        <v>0</v>
      </c>
      <c r="F127" s="7">
        <v>0.89</v>
      </c>
      <c r="G127" s="28"/>
      <c r="H127" s="11">
        <f t="shared" si="1"/>
        <v>0</v>
      </c>
      <c r="I127" s="11"/>
      <c r="J127" s="11"/>
      <c r="K127" s="7"/>
      <c r="L127" s="6"/>
    </row>
    <row r="128" spans="1:12" ht="18" customHeight="1" x14ac:dyDescent="0.25">
      <c r="A128" s="5">
        <v>126</v>
      </c>
      <c r="B128" s="10" t="s">
        <v>161</v>
      </c>
      <c r="C128" s="10" t="s">
        <v>43</v>
      </c>
      <c r="D128" s="32" t="s">
        <v>168</v>
      </c>
      <c r="E128" s="5">
        <v>0</v>
      </c>
      <c r="F128" s="7">
        <v>0.89</v>
      </c>
      <c r="G128" s="28"/>
      <c r="H128" s="11">
        <f t="shared" si="1"/>
        <v>0</v>
      </c>
      <c r="I128" s="11"/>
      <c r="J128" s="11"/>
      <c r="K128" s="7"/>
      <c r="L128" s="6"/>
    </row>
    <row r="129" spans="1:12" ht="18" customHeight="1" x14ac:dyDescent="0.25">
      <c r="A129" s="5">
        <v>127</v>
      </c>
      <c r="B129" s="10" t="s">
        <v>162</v>
      </c>
      <c r="C129" s="10" t="s">
        <v>13</v>
      </c>
      <c r="D129" s="32" t="s">
        <v>168</v>
      </c>
      <c r="E129" s="5">
        <v>0</v>
      </c>
      <c r="F129" s="7">
        <v>0.89</v>
      </c>
      <c r="G129" s="28"/>
      <c r="H129" s="11">
        <f t="shared" si="1"/>
        <v>0</v>
      </c>
      <c r="I129" s="11"/>
      <c r="J129" s="11"/>
      <c r="K129" s="7"/>
      <c r="L129" s="6"/>
    </row>
    <row r="130" spans="1:12" ht="18" customHeight="1" x14ac:dyDescent="0.25">
      <c r="A130" s="5">
        <v>128</v>
      </c>
      <c r="B130" s="10" t="s">
        <v>163</v>
      </c>
      <c r="C130" s="10" t="s">
        <v>35</v>
      </c>
      <c r="D130" s="32" t="s">
        <v>168</v>
      </c>
      <c r="E130" s="5">
        <v>825</v>
      </c>
      <c r="F130" s="7">
        <v>0.89</v>
      </c>
      <c r="G130" s="28"/>
      <c r="H130" s="11">
        <f t="shared" si="1"/>
        <v>734.25</v>
      </c>
      <c r="I130" s="11">
        <v>0</v>
      </c>
      <c r="J130" s="11">
        <v>734.25</v>
      </c>
      <c r="K130" s="7">
        <v>734.25</v>
      </c>
      <c r="L130" s="36" t="s">
        <v>192</v>
      </c>
    </row>
    <row r="131" spans="1:12" ht="18" customHeight="1" x14ac:dyDescent="0.25">
      <c r="A131" s="5">
        <v>129</v>
      </c>
      <c r="B131" s="10" t="s">
        <v>165</v>
      </c>
      <c r="C131" s="10" t="s">
        <v>164</v>
      </c>
      <c r="D131" s="32" t="s">
        <v>168</v>
      </c>
      <c r="E131" s="5">
        <v>0</v>
      </c>
      <c r="F131" s="7">
        <v>0.89</v>
      </c>
      <c r="G131" s="28"/>
      <c r="H131" s="11">
        <f t="shared" ref="H131:H132" si="2">F131*E131</f>
        <v>0</v>
      </c>
      <c r="I131" s="11"/>
      <c r="J131" s="11"/>
      <c r="K131" s="7"/>
      <c r="L131" s="6"/>
    </row>
    <row r="132" spans="1:12" ht="18" customHeight="1" x14ac:dyDescent="0.25">
      <c r="A132" s="5">
        <v>130</v>
      </c>
      <c r="B132" s="10" t="s">
        <v>166</v>
      </c>
      <c r="C132" s="10" t="s">
        <v>11</v>
      </c>
      <c r="D132" s="32" t="s">
        <v>168</v>
      </c>
      <c r="E132" s="5">
        <v>0</v>
      </c>
      <c r="F132" s="7">
        <v>0.89</v>
      </c>
      <c r="G132" s="28"/>
      <c r="H132" s="11">
        <f t="shared" si="2"/>
        <v>0</v>
      </c>
      <c r="I132" s="11"/>
      <c r="J132" s="11"/>
      <c r="K132" s="7"/>
      <c r="L132" s="6"/>
    </row>
    <row r="133" spans="1:12" x14ac:dyDescent="0.25">
      <c r="F133" s="12"/>
      <c r="H133" s="17"/>
      <c r="I133" s="12"/>
      <c r="J133" s="12"/>
      <c r="K133" s="12"/>
    </row>
    <row r="134" spans="1:12" x14ac:dyDescent="0.25">
      <c r="B134" s="34" t="s">
        <v>178</v>
      </c>
      <c r="E134" s="35">
        <f>SUM(E2:E132)</f>
        <v>11290</v>
      </c>
      <c r="F134" s="12"/>
      <c r="H134" s="17"/>
      <c r="I134" s="12"/>
      <c r="J134" s="12"/>
      <c r="K134" s="12"/>
      <c r="L134" s="42" t="s">
        <v>206</v>
      </c>
    </row>
    <row r="135" spans="1:12" x14ac:dyDescent="0.25">
      <c r="B135" s="34" t="s">
        <v>179</v>
      </c>
      <c r="E135" s="37">
        <v>10000</v>
      </c>
      <c r="F135" s="17"/>
      <c r="H135" s="12"/>
      <c r="I135" s="12">
        <f t="shared" ref="I135:J135" si="3">SUM(I2:I132)</f>
        <v>1952.8</v>
      </c>
      <c r="J135" s="12">
        <f t="shared" si="3"/>
        <v>7739.3000000000011</v>
      </c>
      <c r="K135" s="12"/>
      <c r="L135" s="12">
        <f>I135+J135</f>
        <v>9692.1</v>
      </c>
    </row>
    <row r="136" spans="1:12" x14ac:dyDescent="0.25">
      <c r="B136" s="34" t="s">
        <v>180</v>
      </c>
      <c r="E136" s="39">
        <f>ROUND(E135/E134,2)</f>
        <v>0.89</v>
      </c>
      <c r="H136" s="18"/>
      <c r="L136" s="42" t="s">
        <v>208</v>
      </c>
    </row>
    <row r="137" spans="1:12" x14ac:dyDescent="0.25">
      <c r="B137" s="19"/>
      <c r="C137" s="19"/>
      <c r="D137" s="23"/>
      <c r="E137" s="19"/>
      <c r="F137" s="20"/>
      <c r="L137" s="12">
        <f>E135-L135</f>
        <v>307.89999999999964</v>
      </c>
    </row>
    <row r="138" spans="1:12" x14ac:dyDescent="0.25">
      <c r="A138" s="51"/>
      <c r="B138" s="52"/>
      <c r="C138" s="52"/>
      <c r="D138" s="53"/>
      <c r="E138" s="52"/>
      <c r="F138" s="54"/>
      <c r="G138" s="55"/>
      <c r="H138" s="55"/>
      <c r="I138" s="55"/>
      <c r="J138" s="55"/>
      <c r="K138" s="55"/>
      <c r="L138" s="56"/>
    </row>
    <row r="139" spans="1:12" x14ac:dyDescent="0.25">
      <c r="B139" s="41" t="s">
        <v>195</v>
      </c>
      <c r="C139" s="19"/>
      <c r="D139" s="23"/>
      <c r="E139" s="19"/>
      <c r="F139" s="21"/>
    </row>
    <row r="140" spans="1:12" x14ac:dyDescent="0.25">
      <c r="B140" s="34" t="s">
        <v>196</v>
      </c>
      <c r="C140" s="40" t="s">
        <v>50</v>
      </c>
      <c r="D140" s="23"/>
      <c r="E140" s="19"/>
      <c r="F140" s="21"/>
      <c r="H140" s="17">
        <v>500</v>
      </c>
      <c r="I140" s="17">
        <v>200</v>
      </c>
      <c r="J140" s="17"/>
      <c r="K140" s="17">
        <v>300</v>
      </c>
      <c r="L140" s="42" t="s">
        <v>197</v>
      </c>
    </row>
    <row r="141" spans="1:12" x14ac:dyDescent="0.25">
      <c r="B141" s="19"/>
      <c r="C141" s="19"/>
      <c r="D141" s="23"/>
      <c r="E141" s="19"/>
      <c r="F141" s="21"/>
      <c r="H141" s="17"/>
      <c r="I141" s="17">
        <v>250</v>
      </c>
      <c r="J141" s="17"/>
      <c r="K141" s="17">
        <v>50</v>
      </c>
      <c r="L141" s="42" t="s">
        <v>198</v>
      </c>
    </row>
    <row r="142" spans="1:12" x14ac:dyDescent="0.25">
      <c r="E142" s="38"/>
      <c r="F142" s="17"/>
      <c r="L142" s="42" t="s">
        <v>199</v>
      </c>
    </row>
    <row r="143" spans="1:12" ht="13.8" x14ac:dyDescent="0.25">
      <c r="A143" s="46"/>
      <c r="L143" s="42" t="s">
        <v>200</v>
      </c>
    </row>
    <row r="145" spans="6:10" x14ac:dyDescent="0.25">
      <c r="F145" s="22"/>
      <c r="G145" s="19"/>
      <c r="H145" s="19"/>
      <c r="I145" s="19"/>
      <c r="J145" s="19"/>
    </row>
    <row r="146" spans="6:10" x14ac:dyDescent="0.25">
      <c r="F146" s="20"/>
      <c r="G146" s="19"/>
      <c r="H146" s="19"/>
      <c r="I146" s="19"/>
      <c r="J146" s="19"/>
    </row>
    <row r="147" spans="6:10" x14ac:dyDescent="0.25">
      <c r="F147" s="20"/>
      <c r="G147" s="19"/>
      <c r="H147" s="19"/>
      <c r="I147" s="19"/>
      <c r="J147" s="19"/>
    </row>
    <row r="148" spans="6:10" x14ac:dyDescent="0.25">
      <c r="F148" s="19"/>
      <c r="G148" s="19"/>
      <c r="H148" s="19"/>
      <c r="I148" s="19"/>
      <c r="J148" s="19"/>
    </row>
  </sheetData>
  <phoneticPr fontId="2" type="noConversion"/>
  <pageMargins left="0" right="0" top="0" bottom="0.5" header="0.5" footer="0.25"/>
  <pageSetup paperSize="5" orientation="landscape" r:id="rId1"/>
  <headerFooter alignWithMargins="0">
    <oddFooter>&amp;RCalendar Year 2010 - CFC-NIGP Scholarship Points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11</vt:i4>
      </vt:variant>
    </vt:vector>
  </HeadingPairs>
  <TitlesOfParts>
    <vt:vector size="19" baseType="lpstr">
      <vt:lpstr>CY 2019</vt:lpstr>
      <vt:lpstr>2019Usage</vt:lpstr>
      <vt:lpstr>CY 2018</vt:lpstr>
      <vt:lpstr>2018Usage</vt:lpstr>
      <vt:lpstr>CY 2013</vt:lpstr>
      <vt:lpstr>CY 2012</vt:lpstr>
      <vt:lpstr>CY 2011</vt:lpstr>
      <vt:lpstr>CY 2010</vt:lpstr>
      <vt:lpstr>'CY 2013'!Print_Area</vt:lpstr>
      <vt:lpstr>'CY 2018'!Print_Area</vt:lpstr>
      <vt:lpstr>'CY 2019'!Print_Area</vt:lpstr>
      <vt:lpstr>'2018Usage'!Print_Titles</vt:lpstr>
      <vt:lpstr>'2019Usage'!Print_Titles</vt:lpstr>
      <vt:lpstr>'CY 2010'!Print_Titles</vt:lpstr>
      <vt:lpstr>'CY 2011'!Print_Titles</vt:lpstr>
      <vt:lpstr>'CY 2012'!Print_Titles</vt:lpstr>
      <vt:lpstr>'CY 2013'!Print_Titles</vt:lpstr>
      <vt:lpstr>'CY 2018'!Print_Titles</vt:lpstr>
      <vt:lpstr>'CY 2019'!Print_Titles</vt:lpstr>
    </vt:vector>
  </TitlesOfParts>
  <Company>Polk BOCC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pr003572</dc:creator>
  <cp:lastModifiedBy>Tabatha Freedman</cp:lastModifiedBy>
  <cp:lastPrinted>2020-02-17T21:04:07Z</cp:lastPrinted>
  <dcterms:created xsi:type="dcterms:W3CDTF">2010-01-03T16:36:47Z</dcterms:created>
  <dcterms:modified xsi:type="dcterms:W3CDTF">2020-03-02T19:17:43Z</dcterms:modified>
</cp:coreProperties>
</file>